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12.xml" ContentType="application/vnd.openxmlformats-officedocument.drawingml.chart+xml"/>
  <Override PartName="/xl/charts/chart13.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6024"/>
  <workbookPr saveExternalLinkValues="0" codeName="ThisWorkbook" autoCompressPictures="0"/>
  <bookViews>
    <workbookView xWindow="500" yWindow="0" windowWidth="25600" windowHeight="16000" tabRatio="900"/>
  </bookViews>
  <sheets>
    <sheet name="Instructions" sheetId="14" r:id="rId1"/>
    <sheet name="Cover" sheetId="1" r:id="rId2"/>
    <sheet name="Staff &amp; Faculty" sheetId="2" r:id="rId3"/>
    <sheet name="Enrollment" sheetId="10" r:id="rId4"/>
    <sheet name="Program Budgets" sheetId="15" r:id="rId5"/>
    <sheet name="Expenses" sheetId="12" r:id="rId6"/>
    <sheet name="Equipment" sheetId="13" r:id="rId7"/>
    <sheet name="Financials" sheetId="5" r:id="rId8"/>
    <sheet name="5-Year" sheetId="8" r:id="rId9"/>
  </sheets>
  <externalReferences>
    <externalReference r:id="rId10"/>
  </externalReferences>
  <definedNames>
    <definedName name="_1__123Graph_AChart_1A" hidden="1">#N/A</definedName>
    <definedName name="_2__123Graph_BChart_1A" hidden="1">#N/A</definedName>
    <definedName name="_3__123Graph_XChart_1A" hidden="1">#N/A</definedName>
    <definedName name="Date_Header">'[1]Statement Model'!$C$59:$N$60</definedName>
    <definedName name="Income_Statement_Summary">'[1]Statement Model'!$A$1372:$A$1415</definedName>
    <definedName name="or">Financials!$A$18</definedName>
    <definedName name="_xlnm.Print_Area" localSheetId="8">'5-Year'!$A$1:$G$114</definedName>
    <definedName name="_xlnm.Print_Area" localSheetId="1">Cover!$A$1:$M$36</definedName>
    <definedName name="_xlnm.Print_Area" localSheetId="3">Enrollment!$A$1:$O$62</definedName>
    <definedName name="_xlnm.Print_Area" localSheetId="6">Equipment!$A$1:$O$52</definedName>
    <definedName name="_xlnm.Print_Area" localSheetId="5">Expenses!$A$1:$O$69</definedName>
    <definedName name="_xlnm.Print_Area" localSheetId="7">Financials!$A$1:$O$268</definedName>
    <definedName name="_xlnm.Print_Area" localSheetId="0">Instructions!$A$1:$P$40</definedName>
    <definedName name="_xlnm.Print_Area" localSheetId="4">'Program Budgets'!$A$1:$O$349</definedName>
    <definedName name="_xlnm.Print_Area" localSheetId="2">'Staff &amp; Faculty'!$A$1:$O$209</definedName>
    <definedName name="_xlnm.Print_Titles" localSheetId="5">Expenses!$1:$5</definedName>
  </definedNames>
  <calcPr calcId="140001" iterate="1" concurrentCalc="0"/>
  <extLst>
    <ext xmlns:mx="http://schemas.microsoft.com/office/mac/excel/2008/main" uri="{7523E5D3-25F3-A5E0-1632-64F254C22452}">
      <mx:ArchID Flags="2"/>
    </ext>
  </extLst>
</workbook>
</file>

<file path=xl/calcChain.xml><?xml version="1.0" encoding="utf-8"?>
<calcChain xmlns="http://schemas.openxmlformats.org/spreadsheetml/2006/main">
  <c r="AC98" i="15" l="1"/>
  <c r="AC102" i="15"/>
  <c r="AC113" i="15"/>
  <c r="AC19" i="15"/>
  <c r="AC156" i="15"/>
  <c r="AC160" i="15"/>
  <c r="AC171" i="15"/>
  <c r="AC20" i="15"/>
  <c r="AC214" i="15"/>
  <c r="AC218" i="15"/>
  <c r="AC229" i="15"/>
  <c r="AC21" i="15"/>
  <c r="AC273" i="15"/>
  <c r="AC277" i="15"/>
  <c r="AC288" i="15"/>
  <c r="AC22" i="15"/>
  <c r="AC332" i="15"/>
  <c r="AC336" i="15"/>
  <c r="AC347" i="15"/>
  <c r="AC23" i="15"/>
  <c r="AC24" i="15"/>
  <c r="AC28" i="5"/>
  <c r="AB98" i="15"/>
  <c r="AB102" i="15"/>
  <c r="AB113" i="15"/>
  <c r="AB19" i="15"/>
  <c r="AB156" i="15"/>
  <c r="AB160" i="15"/>
  <c r="AB171" i="15"/>
  <c r="AB20" i="15"/>
  <c r="AB214" i="15"/>
  <c r="AB218" i="15"/>
  <c r="AB229" i="15"/>
  <c r="AB21" i="15"/>
  <c r="AB273" i="15"/>
  <c r="AB277" i="15"/>
  <c r="AB288" i="15"/>
  <c r="AB22" i="15"/>
  <c r="AB332" i="15"/>
  <c r="AB336" i="15"/>
  <c r="AB347" i="15"/>
  <c r="AB23" i="15"/>
  <c r="AB24" i="15"/>
  <c r="AB28" i="5"/>
  <c r="AA98" i="15"/>
  <c r="AA102" i="15"/>
  <c r="AA113" i="15"/>
  <c r="AA19" i="15"/>
  <c r="AA156" i="15"/>
  <c r="AA160" i="15"/>
  <c r="AA171" i="15"/>
  <c r="AA20" i="15"/>
  <c r="AA214" i="15"/>
  <c r="AA218" i="15"/>
  <c r="AA229" i="15"/>
  <c r="AA21" i="15"/>
  <c r="AA273" i="15"/>
  <c r="AA277" i="15"/>
  <c r="AA288" i="15"/>
  <c r="AA22" i="15"/>
  <c r="AA332" i="15"/>
  <c r="AA336" i="15"/>
  <c r="AA347" i="15"/>
  <c r="AA23" i="15"/>
  <c r="AA24" i="15"/>
  <c r="AA28" i="5"/>
  <c r="Z98" i="15"/>
  <c r="Z102" i="15"/>
  <c r="Z113" i="15"/>
  <c r="Z19" i="15"/>
  <c r="Z156" i="15"/>
  <c r="Z160" i="15"/>
  <c r="Z171" i="15"/>
  <c r="Z20" i="15"/>
  <c r="Z214" i="15"/>
  <c r="Z218" i="15"/>
  <c r="Z229" i="15"/>
  <c r="Z21" i="15"/>
  <c r="Z273" i="15"/>
  <c r="Z277" i="15"/>
  <c r="Z288" i="15"/>
  <c r="Z22" i="15"/>
  <c r="Z332" i="15"/>
  <c r="Z336" i="15"/>
  <c r="Z347" i="15"/>
  <c r="Z23" i="15"/>
  <c r="Z24" i="15"/>
  <c r="Z28" i="5"/>
  <c r="Y98" i="15"/>
  <c r="Y102" i="15"/>
  <c r="Y113" i="15"/>
  <c r="Y19" i="15"/>
  <c r="Y156" i="15"/>
  <c r="Y160" i="15"/>
  <c r="Y171" i="15"/>
  <c r="Y20" i="15"/>
  <c r="Y214" i="15"/>
  <c r="Y218" i="15"/>
  <c r="Y229" i="15"/>
  <c r="Y21" i="15"/>
  <c r="Y273" i="15"/>
  <c r="Y277" i="15"/>
  <c r="Y288" i="15"/>
  <c r="Y22" i="15"/>
  <c r="Y332" i="15"/>
  <c r="Y336" i="15"/>
  <c r="Y347" i="15"/>
  <c r="Y23" i="15"/>
  <c r="Y24" i="15"/>
  <c r="Y28" i="5"/>
  <c r="X98" i="15"/>
  <c r="X102" i="15"/>
  <c r="X113" i="15"/>
  <c r="X19" i="15"/>
  <c r="X156" i="15"/>
  <c r="X160" i="15"/>
  <c r="X171" i="15"/>
  <c r="X20" i="15"/>
  <c r="X214" i="15"/>
  <c r="X218" i="15"/>
  <c r="X229" i="15"/>
  <c r="X21" i="15"/>
  <c r="X273" i="15"/>
  <c r="X277" i="15"/>
  <c r="X288" i="15"/>
  <c r="X22" i="15"/>
  <c r="X332" i="15"/>
  <c r="X336" i="15"/>
  <c r="X347" i="15"/>
  <c r="X23" i="15"/>
  <c r="X24" i="15"/>
  <c r="X28" i="5"/>
  <c r="W98" i="15"/>
  <c r="W102" i="15"/>
  <c r="W113" i="15"/>
  <c r="W19" i="15"/>
  <c r="W156" i="15"/>
  <c r="W160" i="15"/>
  <c r="W171" i="15"/>
  <c r="W20" i="15"/>
  <c r="W214" i="15"/>
  <c r="W218" i="15"/>
  <c r="W229" i="15"/>
  <c r="W21" i="15"/>
  <c r="W273" i="15"/>
  <c r="W277" i="15"/>
  <c r="W288" i="15"/>
  <c r="W22" i="15"/>
  <c r="W332" i="15"/>
  <c r="W336" i="15"/>
  <c r="W347" i="15"/>
  <c r="W23" i="15"/>
  <c r="W24" i="15"/>
  <c r="W28" i="5"/>
  <c r="V98" i="15"/>
  <c r="V102" i="15"/>
  <c r="V113" i="15"/>
  <c r="V19" i="15"/>
  <c r="V156" i="15"/>
  <c r="V160" i="15"/>
  <c r="V171" i="15"/>
  <c r="V20" i="15"/>
  <c r="V214" i="15"/>
  <c r="V218" i="15"/>
  <c r="V229" i="15"/>
  <c r="V21" i="15"/>
  <c r="V273" i="15"/>
  <c r="V277" i="15"/>
  <c r="V288" i="15"/>
  <c r="V22" i="15"/>
  <c r="V332" i="15"/>
  <c r="V336" i="15"/>
  <c r="V347" i="15"/>
  <c r="V23" i="15"/>
  <c r="V24" i="15"/>
  <c r="V28" i="5"/>
  <c r="U98" i="15"/>
  <c r="U102" i="15"/>
  <c r="U113" i="15"/>
  <c r="U19" i="15"/>
  <c r="U156" i="15"/>
  <c r="U160" i="15"/>
  <c r="U171" i="15"/>
  <c r="U20" i="15"/>
  <c r="U214" i="15"/>
  <c r="U218" i="15"/>
  <c r="U229" i="15"/>
  <c r="U21" i="15"/>
  <c r="U273" i="15"/>
  <c r="U277" i="15"/>
  <c r="U288" i="15"/>
  <c r="U22" i="15"/>
  <c r="U332" i="15"/>
  <c r="U336" i="15"/>
  <c r="U347" i="15"/>
  <c r="U23" i="15"/>
  <c r="U24" i="15"/>
  <c r="U28" i="5"/>
  <c r="T98" i="15"/>
  <c r="T102" i="15"/>
  <c r="T113" i="15"/>
  <c r="T19" i="15"/>
  <c r="T156" i="15"/>
  <c r="T160" i="15"/>
  <c r="T171" i="15"/>
  <c r="T20" i="15"/>
  <c r="T214" i="15"/>
  <c r="T218" i="15"/>
  <c r="T229" i="15"/>
  <c r="T21" i="15"/>
  <c r="T273" i="15"/>
  <c r="T277" i="15"/>
  <c r="T288" i="15"/>
  <c r="T22" i="15"/>
  <c r="T332" i="15"/>
  <c r="T336" i="15"/>
  <c r="T347" i="15"/>
  <c r="T23" i="15"/>
  <c r="T24" i="15"/>
  <c r="T28" i="5"/>
  <c r="S98" i="15"/>
  <c r="S102" i="15"/>
  <c r="S113" i="15"/>
  <c r="S19" i="15"/>
  <c r="S156" i="15"/>
  <c r="S160" i="15"/>
  <c r="S171" i="15"/>
  <c r="S20" i="15"/>
  <c r="S214" i="15"/>
  <c r="S218" i="15"/>
  <c r="S229" i="15"/>
  <c r="S21" i="15"/>
  <c r="S273" i="15"/>
  <c r="S277" i="15"/>
  <c r="S288" i="15"/>
  <c r="S22" i="15"/>
  <c r="S332" i="15"/>
  <c r="S336" i="15"/>
  <c r="S347" i="15"/>
  <c r="S23" i="15"/>
  <c r="S24" i="15"/>
  <c r="S28" i="5"/>
  <c r="R98" i="15"/>
  <c r="R102" i="15"/>
  <c r="R113" i="15"/>
  <c r="R19" i="15"/>
  <c r="R156" i="15"/>
  <c r="R160" i="15"/>
  <c r="R171" i="15"/>
  <c r="R20" i="15"/>
  <c r="R214" i="15"/>
  <c r="R218" i="15"/>
  <c r="R229" i="15"/>
  <c r="R21" i="15"/>
  <c r="R273" i="15"/>
  <c r="R277" i="15"/>
  <c r="R288" i="15"/>
  <c r="R22" i="15"/>
  <c r="R332" i="15"/>
  <c r="R336" i="15"/>
  <c r="R347" i="15"/>
  <c r="R23" i="15"/>
  <c r="R24" i="15"/>
  <c r="R28" i="5"/>
  <c r="C50" i="12"/>
  <c r="D50" i="12"/>
  <c r="E50" i="12"/>
  <c r="F50" i="12"/>
  <c r="G50" i="12"/>
  <c r="H50" i="12"/>
  <c r="I50" i="12"/>
  <c r="J50" i="12"/>
  <c r="K50" i="12"/>
  <c r="L50" i="12"/>
  <c r="M50" i="12"/>
  <c r="N50" i="12"/>
  <c r="R50" i="12"/>
  <c r="S50" i="12"/>
  <c r="T50" i="12"/>
  <c r="U50" i="12"/>
  <c r="V50" i="12"/>
  <c r="W50" i="12"/>
  <c r="X50" i="12"/>
  <c r="Y50" i="12"/>
  <c r="Z50" i="12"/>
  <c r="AA50" i="12"/>
  <c r="AB50" i="12"/>
  <c r="AC50" i="12"/>
  <c r="D51" i="12"/>
  <c r="E51" i="12"/>
  <c r="F51" i="12"/>
  <c r="G51" i="12"/>
  <c r="H51" i="12"/>
  <c r="I51" i="12"/>
  <c r="J51" i="12"/>
  <c r="K51" i="12"/>
  <c r="L51" i="12"/>
  <c r="M51" i="12"/>
  <c r="N51" i="12"/>
  <c r="R51" i="12"/>
  <c r="S51" i="12"/>
  <c r="T51" i="12"/>
  <c r="U51" i="12"/>
  <c r="V51" i="12"/>
  <c r="W51" i="12"/>
  <c r="X51" i="12"/>
  <c r="Y51" i="12"/>
  <c r="Z51" i="12"/>
  <c r="AA51" i="12"/>
  <c r="AB51" i="12"/>
  <c r="AC51" i="12"/>
  <c r="D52" i="12"/>
  <c r="E52" i="12"/>
  <c r="F52" i="12"/>
  <c r="G52" i="12"/>
  <c r="H52" i="12"/>
  <c r="I52" i="12"/>
  <c r="J52" i="12"/>
  <c r="K52" i="12"/>
  <c r="L52" i="12"/>
  <c r="M52" i="12"/>
  <c r="N52" i="12"/>
  <c r="R52" i="12"/>
  <c r="S52" i="12"/>
  <c r="T52" i="12"/>
  <c r="U52" i="12"/>
  <c r="V52" i="12"/>
  <c r="W52" i="12"/>
  <c r="X52" i="12"/>
  <c r="Y52" i="12"/>
  <c r="Z52" i="12"/>
  <c r="AA52" i="12"/>
  <c r="AB52" i="12"/>
  <c r="AC52" i="12"/>
  <c r="D53" i="12"/>
  <c r="E53" i="12"/>
  <c r="F53" i="12"/>
  <c r="G53" i="12"/>
  <c r="H53" i="12"/>
  <c r="I53" i="12"/>
  <c r="J53" i="12"/>
  <c r="K53" i="12"/>
  <c r="L53" i="12"/>
  <c r="M53" i="12"/>
  <c r="N53" i="12"/>
  <c r="R53" i="12"/>
  <c r="S53" i="12"/>
  <c r="T53" i="12"/>
  <c r="U53" i="12"/>
  <c r="V53" i="12"/>
  <c r="W53" i="12"/>
  <c r="X53" i="12"/>
  <c r="Y53" i="12"/>
  <c r="Z53" i="12"/>
  <c r="AA53" i="12"/>
  <c r="AB53" i="12"/>
  <c r="AC53" i="12"/>
  <c r="D54" i="12"/>
  <c r="E54" i="12"/>
  <c r="F54" i="12"/>
  <c r="G54" i="12"/>
  <c r="H54" i="12"/>
  <c r="I54" i="12"/>
  <c r="J54" i="12"/>
  <c r="K54" i="12"/>
  <c r="L54" i="12"/>
  <c r="M54" i="12"/>
  <c r="N54" i="12"/>
  <c r="R54" i="12"/>
  <c r="S54" i="12"/>
  <c r="T54" i="12"/>
  <c r="U54" i="12"/>
  <c r="V54" i="12"/>
  <c r="W54" i="12"/>
  <c r="X54" i="12"/>
  <c r="Y54" i="12"/>
  <c r="Z54" i="12"/>
  <c r="AA54" i="12"/>
  <c r="AB54" i="12"/>
  <c r="AC54" i="12"/>
  <c r="D55" i="12"/>
  <c r="E55" i="12"/>
  <c r="F55" i="12"/>
  <c r="G55" i="12"/>
  <c r="H55" i="12"/>
  <c r="I55" i="12"/>
  <c r="J55" i="12"/>
  <c r="K55" i="12"/>
  <c r="L55" i="12"/>
  <c r="M55" i="12"/>
  <c r="N55" i="12"/>
  <c r="R55" i="12"/>
  <c r="S55" i="12"/>
  <c r="T55" i="12"/>
  <c r="U55" i="12"/>
  <c r="V55" i="12"/>
  <c r="W55" i="12"/>
  <c r="X55" i="12"/>
  <c r="Y55" i="12"/>
  <c r="Z55" i="12"/>
  <c r="AA55" i="12"/>
  <c r="AB55" i="12"/>
  <c r="AC55" i="12"/>
  <c r="D56" i="12"/>
  <c r="E56" i="12"/>
  <c r="F56" i="12"/>
  <c r="G56" i="12"/>
  <c r="H56" i="12"/>
  <c r="I56" i="12"/>
  <c r="J56" i="12"/>
  <c r="K56" i="12"/>
  <c r="L56" i="12"/>
  <c r="M56" i="12"/>
  <c r="N56" i="12"/>
  <c r="R56" i="12"/>
  <c r="S56" i="12"/>
  <c r="T56" i="12"/>
  <c r="U56" i="12"/>
  <c r="V56" i="12"/>
  <c r="W56" i="12"/>
  <c r="X56" i="12"/>
  <c r="Y56" i="12"/>
  <c r="Z56" i="12"/>
  <c r="AA56" i="12"/>
  <c r="AB56" i="12"/>
  <c r="AC56" i="12"/>
  <c r="D57" i="12"/>
  <c r="E57" i="12"/>
  <c r="F57" i="12"/>
  <c r="G57" i="12"/>
  <c r="H57" i="12"/>
  <c r="I57" i="12"/>
  <c r="J57" i="12"/>
  <c r="K57" i="12"/>
  <c r="L57" i="12"/>
  <c r="M57" i="12"/>
  <c r="N57" i="12"/>
  <c r="R57" i="12"/>
  <c r="S57" i="12"/>
  <c r="T57" i="12"/>
  <c r="U57" i="12"/>
  <c r="V57" i="12"/>
  <c r="W57" i="12"/>
  <c r="X57" i="12"/>
  <c r="Y57" i="12"/>
  <c r="Z57" i="12"/>
  <c r="AA57" i="12"/>
  <c r="AB57" i="12"/>
  <c r="AC57" i="12"/>
  <c r="D58" i="12"/>
  <c r="E58" i="12"/>
  <c r="F58" i="12"/>
  <c r="G58" i="12"/>
  <c r="H58" i="12"/>
  <c r="I58" i="12"/>
  <c r="J58" i="12"/>
  <c r="K58" i="12"/>
  <c r="L58" i="12"/>
  <c r="M58" i="12"/>
  <c r="N58" i="12"/>
  <c r="R58" i="12"/>
  <c r="S58" i="12"/>
  <c r="T58" i="12"/>
  <c r="U58" i="12"/>
  <c r="V58" i="12"/>
  <c r="W58" i="12"/>
  <c r="X58" i="12"/>
  <c r="Y58" i="12"/>
  <c r="Z58" i="12"/>
  <c r="AA58" i="12"/>
  <c r="AB58" i="12"/>
  <c r="AC58" i="12"/>
  <c r="D59" i="12"/>
  <c r="E59" i="12"/>
  <c r="F59" i="12"/>
  <c r="G59" i="12"/>
  <c r="H59" i="12"/>
  <c r="I59" i="12"/>
  <c r="J59" i="12"/>
  <c r="K59" i="12"/>
  <c r="L59" i="12"/>
  <c r="M59" i="12"/>
  <c r="N59" i="12"/>
  <c r="R59" i="12"/>
  <c r="S59" i="12"/>
  <c r="T59" i="12"/>
  <c r="U59" i="12"/>
  <c r="V59" i="12"/>
  <c r="W59" i="12"/>
  <c r="X59" i="12"/>
  <c r="Y59" i="12"/>
  <c r="Z59" i="12"/>
  <c r="AA59" i="12"/>
  <c r="AB59" i="12"/>
  <c r="AC59" i="12"/>
  <c r="J60" i="12"/>
  <c r="K60" i="12"/>
  <c r="L60" i="12"/>
  <c r="M60" i="12"/>
  <c r="N60" i="12"/>
  <c r="R60" i="12"/>
  <c r="S60" i="12"/>
  <c r="T60" i="12"/>
  <c r="U60" i="12"/>
  <c r="V60" i="12"/>
  <c r="W60" i="12"/>
  <c r="X60" i="12"/>
  <c r="Y60" i="12"/>
  <c r="Z60" i="12"/>
  <c r="AA60" i="12"/>
  <c r="AB60" i="12"/>
  <c r="AC60" i="12"/>
  <c r="D61" i="12"/>
  <c r="E61" i="12"/>
  <c r="F61" i="12"/>
  <c r="G61" i="12"/>
  <c r="H61" i="12"/>
  <c r="I61" i="12"/>
  <c r="J61" i="12"/>
  <c r="K61" i="12"/>
  <c r="L61" i="12"/>
  <c r="M61" i="12"/>
  <c r="N61" i="12"/>
  <c r="R61" i="12"/>
  <c r="S61" i="12"/>
  <c r="T61" i="12"/>
  <c r="U61" i="12"/>
  <c r="V61" i="12"/>
  <c r="W61" i="12"/>
  <c r="X61" i="12"/>
  <c r="Y61" i="12"/>
  <c r="Z61" i="12"/>
  <c r="AA61" i="12"/>
  <c r="AB61" i="12"/>
  <c r="AC61" i="12"/>
  <c r="D62" i="12"/>
  <c r="E62" i="12"/>
  <c r="F62" i="12"/>
  <c r="G62" i="12"/>
  <c r="H62" i="12"/>
  <c r="I62" i="12"/>
  <c r="J62" i="12"/>
  <c r="K62" i="12"/>
  <c r="L62" i="12"/>
  <c r="M62" i="12"/>
  <c r="N62" i="12"/>
  <c r="R62" i="12"/>
  <c r="S62" i="12"/>
  <c r="T62" i="12"/>
  <c r="U62" i="12"/>
  <c r="V62" i="12"/>
  <c r="W62" i="12"/>
  <c r="X62" i="12"/>
  <c r="Y62" i="12"/>
  <c r="Z62" i="12"/>
  <c r="AA62" i="12"/>
  <c r="AB62" i="12"/>
  <c r="AC62" i="12"/>
  <c r="D63" i="12"/>
  <c r="E63" i="12"/>
  <c r="F63" i="12"/>
  <c r="G63" i="12"/>
  <c r="H63" i="12"/>
  <c r="I63" i="12"/>
  <c r="J63" i="12"/>
  <c r="K63" i="12"/>
  <c r="L63" i="12"/>
  <c r="M63" i="12"/>
  <c r="N63" i="12"/>
  <c r="R63" i="12"/>
  <c r="S63" i="12"/>
  <c r="T63" i="12"/>
  <c r="U63" i="12"/>
  <c r="V63" i="12"/>
  <c r="W63" i="12"/>
  <c r="X63" i="12"/>
  <c r="Y63" i="12"/>
  <c r="Z63" i="12"/>
  <c r="AA63" i="12"/>
  <c r="AB63" i="12"/>
  <c r="AC63" i="12"/>
  <c r="Q64" i="12"/>
  <c r="D21" i="12"/>
  <c r="E21" i="12"/>
  <c r="F21" i="12"/>
  <c r="G21" i="12"/>
  <c r="H21" i="12"/>
  <c r="I21" i="12"/>
  <c r="J21" i="12"/>
  <c r="K21" i="12"/>
  <c r="L21" i="12"/>
  <c r="M21" i="12"/>
  <c r="N21" i="12"/>
  <c r="R21" i="12"/>
  <c r="S21" i="12"/>
  <c r="T21" i="12"/>
  <c r="U21" i="12"/>
  <c r="V21" i="12"/>
  <c r="W21" i="12"/>
  <c r="X21" i="12"/>
  <c r="Y21" i="12"/>
  <c r="Z21" i="12"/>
  <c r="AA21" i="12"/>
  <c r="AB21" i="12"/>
  <c r="AC21" i="12"/>
  <c r="D22" i="12"/>
  <c r="E22" i="12"/>
  <c r="F22" i="12"/>
  <c r="G22" i="12"/>
  <c r="H22" i="12"/>
  <c r="I22" i="12"/>
  <c r="J22" i="12"/>
  <c r="K22" i="12"/>
  <c r="L22" i="12"/>
  <c r="M22" i="12"/>
  <c r="N22" i="12"/>
  <c r="R22" i="12"/>
  <c r="S22" i="12"/>
  <c r="T22" i="12"/>
  <c r="U22" i="12"/>
  <c r="V22" i="12"/>
  <c r="W22" i="12"/>
  <c r="X22" i="12"/>
  <c r="Y22" i="12"/>
  <c r="Z22" i="12"/>
  <c r="AA22" i="12"/>
  <c r="AB22" i="12"/>
  <c r="AC22" i="12"/>
  <c r="D23" i="12"/>
  <c r="E23" i="12"/>
  <c r="F23" i="12"/>
  <c r="G23" i="12"/>
  <c r="H23" i="12"/>
  <c r="I23" i="12"/>
  <c r="J23" i="12"/>
  <c r="K23" i="12"/>
  <c r="L23" i="12"/>
  <c r="M23" i="12"/>
  <c r="N23" i="12"/>
  <c r="R23" i="12"/>
  <c r="S23" i="12"/>
  <c r="T23" i="12"/>
  <c r="U23" i="12"/>
  <c r="V23" i="12"/>
  <c r="W23" i="12"/>
  <c r="X23" i="12"/>
  <c r="Y23" i="12"/>
  <c r="Z23" i="12"/>
  <c r="AA23" i="12"/>
  <c r="AB23" i="12"/>
  <c r="AC23" i="12"/>
  <c r="D24" i="12"/>
  <c r="E24" i="12"/>
  <c r="F24" i="12"/>
  <c r="G24" i="12"/>
  <c r="H24" i="12"/>
  <c r="I24" i="12"/>
  <c r="J24" i="12"/>
  <c r="K24" i="12"/>
  <c r="L24" i="12"/>
  <c r="M24" i="12"/>
  <c r="N24" i="12"/>
  <c r="R24" i="12"/>
  <c r="S24" i="12"/>
  <c r="T24" i="12"/>
  <c r="U24" i="12"/>
  <c r="V24" i="12"/>
  <c r="W24" i="12"/>
  <c r="X24" i="12"/>
  <c r="Y24" i="12"/>
  <c r="Z24" i="12"/>
  <c r="AA24" i="12"/>
  <c r="AB24" i="12"/>
  <c r="AC24" i="12"/>
  <c r="D25" i="12"/>
  <c r="E25" i="12"/>
  <c r="F25" i="12"/>
  <c r="G25" i="12"/>
  <c r="H25" i="12"/>
  <c r="I25" i="12"/>
  <c r="J25" i="12"/>
  <c r="K25" i="12"/>
  <c r="L25" i="12"/>
  <c r="M25" i="12"/>
  <c r="N25" i="12"/>
  <c r="R25" i="12"/>
  <c r="S25" i="12"/>
  <c r="T25" i="12"/>
  <c r="U25" i="12"/>
  <c r="V25" i="12"/>
  <c r="W25" i="12"/>
  <c r="X25" i="12"/>
  <c r="Y25" i="12"/>
  <c r="Z25" i="12"/>
  <c r="AA25" i="12"/>
  <c r="AB25" i="12"/>
  <c r="AC25" i="12"/>
  <c r="AC26" i="12"/>
  <c r="AC20" i="13"/>
  <c r="AB20" i="13"/>
  <c r="AA20" i="13"/>
  <c r="Z20" i="13"/>
  <c r="Y20" i="13"/>
  <c r="X20" i="13"/>
  <c r="W20" i="13"/>
  <c r="V20" i="13"/>
  <c r="U20" i="13"/>
  <c r="T20" i="13"/>
  <c r="S20" i="13"/>
  <c r="R20" i="13"/>
  <c r="R258" i="5"/>
  <c r="S258" i="5"/>
  <c r="T258" i="5"/>
  <c r="U258" i="5"/>
  <c r="V258" i="5"/>
  <c r="W258" i="5"/>
  <c r="X258" i="5"/>
  <c r="Y258" i="5"/>
  <c r="Z258" i="5"/>
  <c r="AA258" i="5"/>
  <c r="AB258" i="5"/>
  <c r="AC258" i="5"/>
  <c r="AC41" i="13"/>
  <c r="AB41" i="13"/>
  <c r="AA41" i="13"/>
  <c r="Z41" i="13"/>
  <c r="Y41" i="13"/>
  <c r="X41" i="13"/>
  <c r="W41" i="13"/>
  <c r="V41" i="13"/>
  <c r="U41" i="13"/>
  <c r="T41" i="13"/>
  <c r="S41" i="13"/>
  <c r="N41" i="13"/>
  <c r="M41" i="13"/>
  <c r="L41" i="13"/>
  <c r="K41" i="13"/>
  <c r="J41" i="13"/>
  <c r="I41" i="13"/>
  <c r="H41" i="13"/>
  <c r="G41" i="13"/>
  <c r="F41" i="13"/>
  <c r="E41" i="13"/>
  <c r="D41" i="13"/>
  <c r="C41" i="13"/>
  <c r="C259" i="5"/>
  <c r="D259" i="5"/>
  <c r="E259" i="5"/>
  <c r="F259" i="5"/>
  <c r="G259" i="5"/>
  <c r="H259" i="5"/>
  <c r="I259" i="5"/>
  <c r="J259" i="5"/>
  <c r="K259" i="5"/>
  <c r="L259" i="5"/>
  <c r="M259" i="5"/>
  <c r="N259" i="5"/>
  <c r="R41" i="13"/>
  <c r="R259" i="5"/>
  <c r="S259" i="5"/>
  <c r="T259" i="5"/>
  <c r="U259" i="5"/>
  <c r="V259" i="5"/>
  <c r="W259" i="5"/>
  <c r="X259" i="5"/>
  <c r="Y259" i="5"/>
  <c r="Z259" i="5"/>
  <c r="AA259" i="5"/>
  <c r="AB259" i="5"/>
  <c r="AC259" i="5"/>
  <c r="AC260" i="5"/>
  <c r="AC266" i="5"/>
  <c r="AC29" i="12"/>
  <c r="D30" i="12"/>
  <c r="E30" i="12"/>
  <c r="F30" i="12"/>
  <c r="G30" i="12"/>
  <c r="H30" i="12"/>
  <c r="I30" i="12"/>
  <c r="J30" i="12"/>
  <c r="K30" i="12"/>
  <c r="L30" i="12"/>
  <c r="M30" i="12"/>
  <c r="N30" i="12"/>
  <c r="R30" i="12"/>
  <c r="S30" i="12"/>
  <c r="T30" i="12"/>
  <c r="U30" i="12"/>
  <c r="V30" i="12"/>
  <c r="W30" i="12"/>
  <c r="X30" i="12"/>
  <c r="Y30" i="12"/>
  <c r="Z30" i="12"/>
  <c r="AA30" i="12"/>
  <c r="AB30" i="12"/>
  <c r="AC30" i="12"/>
  <c r="D31" i="12"/>
  <c r="E31" i="12"/>
  <c r="F31" i="12"/>
  <c r="G31" i="12"/>
  <c r="H31" i="12"/>
  <c r="I31" i="12"/>
  <c r="J31" i="12"/>
  <c r="K31" i="12"/>
  <c r="L31" i="12"/>
  <c r="M31" i="12"/>
  <c r="N31" i="12"/>
  <c r="R31" i="12"/>
  <c r="S31" i="12"/>
  <c r="T31" i="12"/>
  <c r="U31" i="12"/>
  <c r="V31" i="12"/>
  <c r="W31" i="12"/>
  <c r="X31" i="12"/>
  <c r="Y31" i="12"/>
  <c r="Z31" i="12"/>
  <c r="AA31" i="12"/>
  <c r="AB31" i="12"/>
  <c r="AC31" i="12"/>
  <c r="D32" i="12"/>
  <c r="E32" i="12"/>
  <c r="F32" i="12"/>
  <c r="G32" i="12"/>
  <c r="H32" i="12"/>
  <c r="I32" i="12"/>
  <c r="J32" i="12"/>
  <c r="K32" i="12"/>
  <c r="L32" i="12"/>
  <c r="M32" i="12"/>
  <c r="N32" i="12"/>
  <c r="R32" i="12"/>
  <c r="S32" i="12"/>
  <c r="T32" i="12"/>
  <c r="U32" i="12"/>
  <c r="V32" i="12"/>
  <c r="W32" i="12"/>
  <c r="X32" i="12"/>
  <c r="Y32" i="12"/>
  <c r="Z32" i="12"/>
  <c r="AA32" i="12"/>
  <c r="AB32" i="12"/>
  <c r="AC32" i="12"/>
  <c r="D33" i="12"/>
  <c r="E33" i="12"/>
  <c r="F33" i="12"/>
  <c r="G33" i="12"/>
  <c r="H33" i="12"/>
  <c r="I33" i="12"/>
  <c r="J33" i="12"/>
  <c r="K33" i="12"/>
  <c r="L33" i="12"/>
  <c r="M33" i="12"/>
  <c r="N33" i="12"/>
  <c r="R33" i="12"/>
  <c r="S33" i="12"/>
  <c r="T33" i="12"/>
  <c r="U33" i="12"/>
  <c r="V33" i="12"/>
  <c r="W33" i="12"/>
  <c r="X33" i="12"/>
  <c r="Y33" i="12"/>
  <c r="Z33" i="12"/>
  <c r="AA33" i="12"/>
  <c r="AB33" i="12"/>
  <c r="AC33" i="12"/>
  <c r="D34" i="12"/>
  <c r="E34" i="12"/>
  <c r="F34" i="12"/>
  <c r="G34" i="12"/>
  <c r="H34" i="12"/>
  <c r="I34" i="12"/>
  <c r="J34" i="12"/>
  <c r="K34" i="12"/>
  <c r="L34" i="12"/>
  <c r="M34" i="12"/>
  <c r="N34" i="12"/>
  <c r="R34" i="12"/>
  <c r="S34" i="12"/>
  <c r="T34" i="12"/>
  <c r="U34" i="12"/>
  <c r="V34" i="12"/>
  <c r="W34" i="12"/>
  <c r="X34" i="12"/>
  <c r="Y34" i="12"/>
  <c r="Z34" i="12"/>
  <c r="AA34" i="12"/>
  <c r="AB34" i="12"/>
  <c r="AC34" i="12"/>
  <c r="D35" i="12"/>
  <c r="E35" i="12"/>
  <c r="F35" i="12"/>
  <c r="G35" i="12"/>
  <c r="H35" i="12"/>
  <c r="I35" i="12"/>
  <c r="J35" i="12"/>
  <c r="K35" i="12"/>
  <c r="L35" i="12"/>
  <c r="M35" i="12"/>
  <c r="N35" i="12"/>
  <c r="R35" i="12"/>
  <c r="S35" i="12"/>
  <c r="T35" i="12"/>
  <c r="U35" i="12"/>
  <c r="V35" i="12"/>
  <c r="W35" i="12"/>
  <c r="X35" i="12"/>
  <c r="Y35" i="12"/>
  <c r="Z35" i="12"/>
  <c r="AA35" i="12"/>
  <c r="AB35" i="12"/>
  <c r="AC35" i="12"/>
  <c r="D36" i="12"/>
  <c r="E36" i="12"/>
  <c r="F36" i="12"/>
  <c r="G36" i="12"/>
  <c r="H36" i="12"/>
  <c r="I36" i="12"/>
  <c r="J36" i="12"/>
  <c r="K36" i="12"/>
  <c r="L36" i="12"/>
  <c r="M36" i="12"/>
  <c r="N36" i="12"/>
  <c r="R36" i="12"/>
  <c r="S36" i="12"/>
  <c r="T36" i="12"/>
  <c r="U36" i="12"/>
  <c r="V36" i="12"/>
  <c r="W36" i="12"/>
  <c r="X36" i="12"/>
  <c r="Y36" i="12"/>
  <c r="Z36" i="12"/>
  <c r="AA36" i="12"/>
  <c r="AB36" i="12"/>
  <c r="AC36" i="12"/>
  <c r="D37" i="12"/>
  <c r="E37" i="12"/>
  <c r="F37" i="12"/>
  <c r="G37" i="12"/>
  <c r="H37" i="12"/>
  <c r="I37" i="12"/>
  <c r="J37" i="12"/>
  <c r="K37" i="12"/>
  <c r="L37" i="12"/>
  <c r="M37" i="12"/>
  <c r="N37" i="12"/>
  <c r="R37" i="12"/>
  <c r="S37" i="12"/>
  <c r="T37" i="12"/>
  <c r="U37" i="12"/>
  <c r="V37" i="12"/>
  <c r="W37" i="12"/>
  <c r="X37" i="12"/>
  <c r="Y37" i="12"/>
  <c r="Z37" i="12"/>
  <c r="AA37" i="12"/>
  <c r="AB37" i="12"/>
  <c r="AC37" i="12"/>
  <c r="D38" i="12"/>
  <c r="E38" i="12"/>
  <c r="F38" i="12"/>
  <c r="G38" i="12"/>
  <c r="H38" i="12"/>
  <c r="I38" i="12"/>
  <c r="J38" i="12"/>
  <c r="K38" i="12"/>
  <c r="L38" i="12"/>
  <c r="M38" i="12"/>
  <c r="N38" i="12"/>
  <c r="R38" i="12"/>
  <c r="S38" i="12"/>
  <c r="T38" i="12"/>
  <c r="U38" i="12"/>
  <c r="V38" i="12"/>
  <c r="W38" i="12"/>
  <c r="X38" i="12"/>
  <c r="Y38" i="12"/>
  <c r="Z38" i="12"/>
  <c r="AA38" i="12"/>
  <c r="AB38" i="12"/>
  <c r="AC38" i="12"/>
  <c r="AC39" i="12"/>
  <c r="T9" i="2"/>
  <c r="U9" i="2"/>
  <c r="V9" i="2"/>
  <c r="W9" i="2"/>
  <c r="X9" i="2"/>
  <c r="Y9" i="2"/>
  <c r="Z9" i="2"/>
  <c r="AA9" i="2"/>
  <c r="AB9" i="2"/>
  <c r="AC9" i="2"/>
  <c r="Q113" i="2"/>
  <c r="R113" i="2"/>
  <c r="S113" i="2"/>
  <c r="T113" i="2"/>
  <c r="U113" i="2"/>
  <c r="V113" i="2"/>
  <c r="W113" i="2"/>
  <c r="X113" i="2"/>
  <c r="Y113" i="2"/>
  <c r="Z113" i="2"/>
  <c r="AA113" i="2"/>
  <c r="AB113" i="2"/>
  <c r="AC113" i="2"/>
  <c r="T10" i="2"/>
  <c r="U10" i="2"/>
  <c r="V10" i="2"/>
  <c r="W10" i="2"/>
  <c r="X10" i="2"/>
  <c r="Y10" i="2"/>
  <c r="Z10" i="2"/>
  <c r="AA10" i="2"/>
  <c r="AB10" i="2"/>
  <c r="AC10" i="2"/>
  <c r="Q114" i="2"/>
  <c r="R114" i="2"/>
  <c r="S114" i="2"/>
  <c r="T114" i="2"/>
  <c r="U114" i="2"/>
  <c r="V114" i="2"/>
  <c r="W114" i="2"/>
  <c r="X114" i="2"/>
  <c r="Y114" i="2"/>
  <c r="Z114" i="2"/>
  <c r="AA114" i="2"/>
  <c r="AB114" i="2"/>
  <c r="AC114" i="2"/>
  <c r="F11" i="2"/>
  <c r="G11" i="2"/>
  <c r="H11" i="2"/>
  <c r="I11" i="2"/>
  <c r="J11" i="2"/>
  <c r="K11" i="2"/>
  <c r="L11" i="2"/>
  <c r="M11" i="2"/>
  <c r="N11" i="2"/>
  <c r="S11" i="2"/>
  <c r="T11" i="2"/>
  <c r="U11" i="2"/>
  <c r="V11" i="2"/>
  <c r="W11" i="2"/>
  <c r="X11" i="2"/>
  <c r="Y11" i="2"/>
  <c r="Z11" i="2"/>
  <c r="AA11" i="2"/>
  <c r="AB11" i="2"/>
  <c r="AC11" i="2"/>
  <c r="Q115" i="2"/>
  <c r="R115" i="2"/>
  <c r="S115" i="2"/>
  <c r="T115" i="2"/>
  <c r="U115" i="2"/>
  <c r="V115" i="2"/>
  <c r="W115" i="2"/>
  <c r="X115" i="2"/>
  <c r="Y115" i="2"/>
  <c r="Z115" i="2"/>
  <c r="AA115" i="2"/>
  <c r="AB115" i="2"/>
  <c r="AC115" i="2"/>
  <c r="D12" i="2"/>
  <c r="E12" i="2"/>
  <c r="F12" i="2"/>
  <c r="G12" i="2"/>
  <c r="H12" i="2"/>
  <c r="I12" i="2"/>
  <c r="J12" i="2"/>
  <c r="K12" i="2"/>
  <c r="L12" i="2"/>
  <c r="M12" i="2"/>
  <c r="N12" i="2"/>
  <c r="R12" i="2"/>
  <c r="S12" i="2"/>
  <c r="T12" i="2"/>
  <c r="U12" i="2"/>
  <c r="V12" i="2"/>
  <c r="W12" i="2"/>
  <c r="X12" i="2"/>
  <c r="Y12" i="2"/>
  <c r="Z12" i="2"/>
  <c r="AA12" i="2"/>
  <c r="AB12" i="2"/>
  <c r="AC12" i="2"/>
  <c r="AC116" i="2"/>
  <c r="D13" i="2"/>
  <c r="E13" i="2"/>
  <c r="F13" i="2"/>
  <c r="G13" i="2"/>
  <c r="H13" i="2"/>
  <c r="I13" i="2"/>
  <c r="J13" i="2"/>
  <c r="K13" i="2"/>
  <c r="L13" i="2"/>
  <c r="M13" i="2"/>
  <c r="N13" i="2"/>
  <c r="R13" i="2"/>
  <c r="S13" i="2"/>
  <c r="T13" i="2"/>
  <c r="U13" i="2"/>
  <c r="V13" i="2"/>
  <c r="W13" i="2"/>
  <c r="X13" i="2"/>
  <c r="Y13" i="2"/>
  <c r="Z13" i="2"/>
  <c r="AA13" i="2"/>
  <c r="AB13" i="2"/>
  <c r="AC13" i="2"/>
  <c r="AC117" i="2"/>
  <c r="D14" i="2"/>
  <c r="E14" i="2"/>
  <c r="F14" i="2"/>
  <c r="G14" i="2"/>
  <c r="H14" i="2"/>
  <c r="I14" i="2"/>
  <c r="J14" i="2"/>
  <c r="K14" i="2"/>
  <c r="L14" i="2"/>
  <c r="M14" i="2"/>
  <c r="N14" i="2"/>
  <c r="R14" i="2"/>
  <c r="S14" i="2"/>
  <c r="T14" i="2"/>
  <c r="U14" i="2"/>
  <c r="V14" i="2"/>
  <c r="W14" i="2"/>
  <c r="X14" i="2"/>
  <c r="Y14" i="2"/>
  <c r="Z14" i="2"/>
  <c r="AA14" i="2"/>
  <c r="AB14" i="2"/>
  <c r="AC14" i="2"/>
  <c r="AC118" i="2"/>
  <c r="D15" i="2"/>
  <c r="E15" i="2"/>
  <c r="F15" i="2"/>
  <c r="G15" i="2"/>
  <c r="H15" i="2"/>
  <c r="I15" i="2"/>
  <c r="J15" i="2"/>
  <c r="K15" i="2"/>
  <c r="L15" i="2"/>
  <c r="M15" i="2"/>
  <c r="N15" i="2"/>
  <c r="R15" i="2"/>
  <c r="S15" i="2"/>
  <c r="T15" i="2"/>
  <c r="U15" i="2"/>
  <c r="V15" i="2"/>
  <c r="W15" i="2"/>
  <c r="X15" i="2"/>
  <c r="Y15" i="2"/>
  <c r="Z15" i="2"/>
  <c r="AA15" i="2"/>
  <c r="AB15" i="2"/>
  <c r="AC15" i="2"/>
  <c r="AC119" i="2"/>
  <c r="D16" i="2"/>
  <c r="E16" i="2"/>
  <c r="F16" i="2"/>
  <c r="G16" i="2"/>
  <c r="H16" i="2"/>
  <c r="I16" i="2"/>
  <c r="J16" i="2"/>
  <c r="K16" i="2"/>
  <c r="L16" i="2"/>
  <c r="M16" i="2"/>
  <c r="N16" i="2"/>
  <c r="R16" i="2"/>
  <c r="S16" i="2"/>
  <c r="T16" i="2"/>
  <c r="U16" i="2"/>
  <c r="V16" i="2"/>
  <c r="W16" i="2"/>
  <c r="X16" i="2"/>
  <c r="Y16" i="2"/>
  <c r="Z16" i="2"/>
  <c r="AA16" i="2"/>
  <c r="AB16" i="2"/>
  <c r="AC16" i="2"/>
  <c r="AC120" i="2"/>
  <c r="D17" i="2"/>
  <c r="E17" i="2"/>
  <c r="F17" i="2"/>
  <c r="G17" i="2"/>
  <c r="H17" i="2"/>
  <c r="I17" i="2"/>
  <c r="J17" i="2"/>
  <c r="K17" i="2"/>
  <c r="L17" i="2"/>
  <c r="M17" i="2"/>
  <c r="N17" i="2"/>
  <c r="R17" i="2"/>
  <c r="S17" i="2"/>
  <c r="T17" i="2"/>
  <c r="U17" i="2"/>
  <c r="V17" i="2"/>
  <c r="W17" i="2"/>
  <c r="X17" i="2"/>
  <c r="Y17" i="2"/>
  <c r="Z17" i="2"/>
  <c r="AA17" i="2"/>
  <c r="AB17" i="2"/>
  <c r="AC17" i="2"/>
  <c r="AC121" i="2"/>
  <c r="D18" i="2"/>
  <c r="E18" i="2"/>
  <c r="F18" i="2"/>
  <c r="G18" i="2"/>
  <c r="H18" i="2"/>
  <c r="I18" i="2"/>
  <c r="J18" i="2"/>
  <c r="K18" i="2"/>
  <c r="L18" i="2"/>
  <c r="M18" i="2"/>
  <c r="N18" i="2"/>
  <c r="R18" i="2"/>
  <c r="S18" i="2"/>
  <c r="T18" i="2"/>
  <c r="U18" i="2"/>
  <c r="V18" i="2"/>
  <c r="W18" i="2"/>
  <c r="X18" i="2"/>
  <c r="Y18" i="2"/>
  <c r="Z18" i="2"/>
  <c r="AA18" i="2"/>
  <c r="AB18" i="2"/>
  <c r="AC18" i="2"/>
  <c r="AC122" i="2"/>
  <c r="D19" i="2"/>
  <c r="E19" i="2"/>
  <c r="F19" i="2"/>
  <c r="G19" i="2"/>
  <c r="H19" i="2"/>
  <c r="I19" i="2"/>
  <c r="J19" i="2"/>
  <c r="K19" i="2"/>
  <c r="L19" i="2"/>
  <c r="M19" i="2"/>
  <c r="N19" i="2"/>
  <c r="R19" i="2"/>
  <c r="S19" i="2"/>
  <c r="T19" i="2"/>
  <c r="U19" i="2"/>
  <c r="V19" i="2"/>
  <c r="W19" i="2"/>
  <c r="X19" i="2"/>
  <c r="Y19" i="2"/>
  <c r="Z19" i="2"/>
  <c r="AA19" i="2"/>
  <c r="AB19" i="2"/>
  <c r="AC19" i="2"/>
  <c r="AC123" i="2"/>
  <c r="D20" i="2"/>
  <c r="E20" i="2"/>
  <c r="F20" i="2"/>
  <c r="G20" i="2"/>
  <c r="H20" i="2"/>
  <c r="I20" i="2"/>
  <c r="J20" i="2"/>
  <c r="K20" i="2"/>
  <c r="L20" i="2"/>
  <c r="M20" i="2"/>
  <c r="N20" i="2"/>
  <c r="R20" i="2"/>
  <c r="S20" i="2"/>
  <c r="T20" i="2"/>
  <c r="U20" i="2"/>
  <c r="V20" i="2"/>
  <c r="W20" i="2"/>
  <c r="X20" i="2"/>
  <c r="Y20" i="2"/>
  <c r="Z20" i="2"/>
  <c r="AA20" i="2"/>
  <c r="AB20" i="2"/>
  <c r="AC20" i="2"/>
  <c r="AC124" i="2"/>
  <c r="D21" i="2"/>
  <c r="E21" i="2"/>
  <c r="F21" i="2"/>
  <c r="G21" i="2"/>
  <c r="H21" i="2"/>
  <c r="I21" i="2"/>
  <c r="J21" i="2"/>
  <c r="K21" i="2"/>
  <c r="L21" i="2"/>
  <c r="M21" i="2"/>
  <c r="N21" i="2"/>
  <c r="R21" i="2"/>
  <c r="S21" i="2"/>
  <c r="T21" i="2"/>
  <c r="U21" i="2"/>
  <c r="V21" i="2"/>
  <c r="W21" i="2"/>
  <c r="X21" i="2"/>
  <c r="Y21" i="2"/>
  <c r="Z21" i="2"/>
  <c r="AA21" i="2"/>
  <c r="AB21" i="2"/>
  <c r="AC21" i="2"/>
  <c r="AC125" i="2"/>
  <c r="D22" i="2"/>
  <c r="E22" i="2"/>
  <c r="F22" i="2"/>
  <c r="G22" i="2"/>
  <c r="H22" i="2"/>
  <c r="I22" i="2"/>
  <c r="J22" i="2"/>
  <c r="K22" i="2"/>
  <c r="L22" i="2"/>
  <c r="M22" i="2"/>
  <c r="N22" i="2"/>
  <c r="R22" i="2"/>
  <c r="S22" i="2"/>
  <c r="T22" i="2"/>
  <c r="U22" i="2"/>
  <c r="V22" i="2"/>
  <c r="W22" i="2"/>
  <c r="X22" i="2"/>
  <c r="Y22" i="2"/>
  <c r="Z22" i="2"/>
  <c r="AA22" i="2"/>
  <c r="AB22" i="2"/>
  <c r="AC22" i="2"/>
  <c r="AC126" i="2"/>
  <c r="D23" i="2"/>
  <c r="E23" i="2"/>
  <c r="F23" i="2"/>
  <c r="G23" i="2"/>
  <c r="H23" i="2"/>
  <c r="I23" i="2"/>
  <c r="J23" i="2"/>
  <c r="K23" i="2"/>
  <c r="L23" i="2"/>
  <c r="M23" i="2"/>
  <c r="N23" i="2"/>
  <c r="R23" i="2"/>
  <c r="S23" i="2"/>
  <c r="T23" i="2"/>
  <c r="U23" i="2"/>
  <c r="V23" i="2"/>
  <c r="W23" i="2"/>
  <c r="X23" i="2"/>
  <c r="Y23" i="2"/>
  <c r="Z23" i="2"/>
  <c r="AA23" i="2"/>
  <c r="AB23" i="2"/>
  <c r="AC23" i="2"/>
  <c r="AC127" i="2"/>
  <c r="D24" i="2"/>
  <c r="E24" i="2"/>
  <c r="F24" i="2"/>
  <c r="G24" i="2"/>
  <c r="H24" i="2"/>
  <c r="I24" i="2"/>
  <c r="J24" i="2"/>
  <c r="K24" i="2"/>
  <c r="L24" i="2"/>
  <c r="M24" i="2"/>
  <c r="N24" i="2"/>
  <c r="R24" i="2"/>
  <c r="S24" i="2"/>
  <c r="T24" i="2"/>
  <c r="U24" i="2"/>
  <c r="V24" i="2"/>
  <c r="W24" i="2"/>
  <c r="X24" i="2"/>
  <c r="Y24" i="2"/>
  <c r="Z24" i="2"/>
  <c r="AA24" i="2"/>
  <c r="AB24" i="2"/>
  <c r="AC24" i="2"/>
  <c r="AC128" i="2"/>
  <c r="D25" i="2"/>
  <c r="E25" i="2"/>
  <c r="F25" i="2"/>
  <c r="G25" i="2"/>
  <c r="H25" i="2"/>
  <c r="I25" i="2"/>
  <c r="J25" i="2"/>
  <c r="K25" i="2"/>
  <c r="L25" i="2"/>
  <c r="M25" i="2"/>
  <c r="N25" i="2"/>
  <c r="R25" i="2"/>
  <c r="S25" i="2"/>
  <c r="T25" i="2"/>
  <c r="U25" i="2"/>
  <c r="V25" i="2"/>
  <c r="W25" i="2"/>
  <c r="X25" i="2"/>
  <c r="Y25" i="2"/>
  <c r="Z25" i="2"/>
  <c r="AA25" i="2"/>
  <c r="AB25" i="2"/>
  <c r="AC25" i="2"/>
  <c r="AC129" i="2"/>
  <c r="D26" i="2"/>
  <c r="E26" i="2"/>
  <c r="F26" i="2"/>
  <c r="G26" i="2"/>
  <c r="H26" i="2"/>
  <c r="I26" i="2"/>
  <c r="J26" i="2"/>
  <c r="K26" i="2"/>
  <c r="L26" i="2"/>
  <c r="M26" i="2"/>
  <c r="N26" i="2"/>
  <c r="R26" i="2"/>
  <c r="S26" i="2"/>
  <c r="T26" i="2"/>
  <c r="U26" i="2"/>
  <c r="V26" i="2"/>
  <c r="W26" i="2"/>
  <c r="X26" i="2"/>
  <c r="Y26" i="2"/>
  <c r="Z26" i="2"/>
  <c r="AA26" i="2"/>
  <c r="AB26" i="2"/>
  <c r="AC26" i="2"/>
  <c r="AC130" i="2"/>
  <c r="D27" i="2"/>
  <c r="E27" i="2"/>
  <c r="F27" i="2"/>
  <c r="G27" i="2"/>
  <c r="H27" i="2"/>
  <c r="I27" i="2"/>
  <c r="J27" i="2"/>
  <c r="K27" i="2"/>
  <c r="L27" i="2"/>
  <c r="M27" i="2"/>
  <c r="N27" i="2"/>
  <c r="R27" i="2"/>
  <c r="S27" i="2"/>
  <c r="T27" i="2"/>
  <c r="U27" i="2"/>
  <c r="V27" i="2"/>
  <c r="W27" i="2"/>
  <c r="X27" i="2"/>
  <c r="Y27" i="2"/>
  <c r="Z27" i="2"/>
  <c r="AA27" i="2"/>
  <c r="AB27" i="2"/>
  <c r="AC27" i="2"/>
  <c r="AC131" i="2"/>
  <c r="D28" i="2"/>
  <c r="E28" i="2"/>
  <c r="F28" i="2"/>
  <c r="G28" i="2"/>
  <c r="H28" i="2"/>
  <c r="I28" i="2"/>
  <c r="J28" i="2"/>
  <c r="K28" i="2"/>
  <c r="L28" i="2"/>
  <c r="M28" i="2"/>
  <c r="N28" i="2"/>
  <c r="R28" i="2"/>
  <c r="S28" i="2"/>
  <c r="T28" i="2"/>
  <c r="U28" i="2"/>
  <c r="V28" i="2"/>
  <c r="W28" i="2"/>
  <c r="X28" i="2"/>
  <c r="Y28" i="2"/>
  <c r="Z28" i="2"/>
  <c r="AA28" i="2"/>
  <c r="AB28" i="2"/>
  <c r="AC28" i="2"/>
  <c r="AC132" i="2"/>
  <c r="D29" i="2"/>
  <c r="E29" i="2"/>
  <c r="F29" i="2"/>
  <c r="G29" i="2"/>
  <c r="H29" i="2"/>
  <c r="I29" i="2"/>
  <c r="J29" i="2"/>
  <c r="K29" i="2"/>
  <c r="L29" i="2"/>
  <c r="M29" i="2"/>
  <c r="N29" i="2"/>
  <c r="R29" i="2"/>
  <c r="S29" i="2"/>
  <c r="T29" i="2"/>
  <c r="U29" i="2"/>
  <c r="V29" i="2"/>
  <c r="W29" i="2"/>
  <c r="X29" i="2"/>
  <c r="Y29" i="2"/>
  <c r="Z29" i="2"/>
  <c r="AA29" i="2"/>
  <c r="AB29" i="2"/>
  <c r="AC29" i="2"/>
  <c r="AC133" i="2"/>
  <c r="D30" i="2"/>
  <c r="E30" i="2"/>
  <c r="F30" i="2"/>
  <c r="G30" i="2"/>
  <c r="H30" i="2"/>
  <c r="I30" i="2"/>
  <c r="J30" i="2"/>
  <c r="K30" i="2"/>
  <c r="L30" i="2"/>
  <c r="M30" i="2"/>
  <c r="N30" i="2"/>
  <c r="R30" i="2"/>
  <c r="S30" i="2"/>
  <c r="T30" i="2"/>
  <c r="U30" i="2"/>
  <c r="V30" i="2"/>
  <c r="W30" i="2"/>
  <c r="X30" i="2"/>
  <c r="Y30" i="2"/>
  <c r="Z30" i="2"/>
  <c r="AA30" i="2"/>
  <c r="AB30" i="2"/>
  <c r="AC30" i="2"/>
  <c r="AC134" i="2"/>
  <c r="D31" i="2"/>
  <c r="E31" i="2"/>
  <c r="F31" i="2"/>
  <c r="G31" i="2"/>
  <c r="H31" i="2"/>
  <c r="I31" i="2"/>
  <c r="J31" i="2"/>
  <c r="K31" i="2"/>
  <c r="L31" i="2"/>
  <c r="M31" i="2"/>
  <c r="N31" i="2"/>
  <c r="R31" i="2"/>
  <c r="S31" i="2"/>
  <c r="T31" i="2"/>
  <c r="U31" i="2"/>
  <c r="V31" i="2"/>
  <c r="W31" i="2"/>
  <c r="X31" i="2"/>
  <c r="Y31" i="2"/>
  <c r="Z31" i="2"/>
  <c r="AA31" i="2"/>
  <c r="AB31" i="2"/>
  <c r="AC31" i="2"/>
  <c r="AC135" i="2"/>
  <c r="D32" i="2"/>
  <c r="E32" i="2"/>
  <c r="F32" i="2"/>
  <c r="G32" i="2"/>
  <c r="H32" i="2"/>
  <c r="I32" i="2"/>
  <c r="J32" i="2"/>
  <c r="K32" i="2"/>
  <c r="L32" i="2"/>
  <c r="M32" i="2"/>
  <c r="N32" i="2"/>
  <c r="R32" i="2"/>
  <c r="S32" i="2"/>
  <c r="T32" i="2"/>
  <c r="U32" i="2"/>
  <c r="V32" i="2"/>
  <c r="W32" i="2"/>
  <c r="X32" i="2"/>
  <c r="Y32" i="2"/>
  <c r="Z32" i="2"/>
  <c r="AA32" i="2"/>
  <c r="AB32" i="2"/>
  <c r="AC32" i="2"/>
  <c r="AC136" i="2"/>
  <c r="D33" i="2"/>
  <c r="E33" i="2"/>
  <c r="F33" i="2"/>
  <c r="G33" i="2"/>
  <c r="H33" i="2"/>
  <c r="I33" i="2"/>
  <c r="J33" i="2"/>
  <c r="K33" i="2"/>
  <c r="L33" i="2"/>
  <c r="M33" i="2"/>
  <c r="N33" i="2"/>
  <c r="R33" i="2"/>
  <c r="S33" i="2"/>
  <c r="T33" i="2"/>
  <c r="U33" i="2"/>
  <c r="V33" i="2"/>
  <c r="W33" i="2"/>
  <c r="X33" i="2"/>
  <c r="Y33" i="2"/>
  <c r="Z33" i="2"/>
  <c r="AA33" i="2"/>
  <c r="AB33" i="2"/>
  <c r="AC33" i="2"/>
  <c r="AC137" i="2"/>
  <c r="D34" i="2"/>
  <c r="E34" i="2"/>
  <c r="F34" i="2"/>
  <c r="G34" i="2"/>
  <c r="H34" i="2"/>
  <c r="I34" i="2"/>
  <c r="J34" i="2"/>
  <c r="K34" i="2"/>
  <c r="L34" i="2"/>
  <c r="M34" i="2"/>
  <c r="N34" i="2"/>
  <c r="R34" i="2"/>
  <c r="S34" i="2"/>
  <c r="T34" i="2"/>
  <c r="U34" i="2"/>
  <c r="V34" i="2"/>
  <c r="W34" i="2"/>
  <c r="X34" i="2"/>
  <c r="Y34" i="2"/>
  <c r="Z34" i="2"/>
  <c r="AA34" i="2"/>
  <c r="AB34" i="2"/>
  <c r="AC34" i="2"/>
  <c r="AC138" i="2"/>
  <c r="D35" i="2"/>
  <c r="E35" i="2"/>
  <c r="F35" i="2"/>
  <c r="G35" i="2"/>
  <c r="H35" i="2"/>
  <c r="I35" i="2"/>
  <c r="J35" i="2"/>
  <c r="K35" i="2"/>
  <c r="L35" i="2"/>
  <c r="M35" i="2"/>
  <c r="N35" i="2"/>
  <c r="R35" i="2"/>
  <c r="S35" i="2"/>
  <c r="T35" i="2"/>
  <c r="U35" i="2"/>
  <c r="V35" i="2"/>
  <c r="W35" i="2"/>
  <c r="X35" i="2"/>
  <c r="Y35" i="2"/>
  <c r="Z35" i="2"/>
  <c r="AA35" i="2"/>
  <c r="AB35" i="2"/>
  <c r="AC35" i="2"/>
  <c r="AC139" i="2"/>
  <c r="D36" i="2"/>
  <c r="E36" i="2"/>
  <c r="F36" i="2"/>
  <c r="G36" i="2"/>
  <c r="H36" i="2"/>
  <c r="I36" i="2"/>
  <c r="J36" i="2"/>
  <c r="K36" i="2"/>
  <c r="L36" i="2"/>
  <c r="M36" i="2"/>
  <c r="N36" i="2"/>
  <c r="R36" i="2"/>
  <c r="S36" i="2"/>
  <c r="T36" i="2"/>
  <c r="U36" i="2"/>
  <c r="V36" i="2"/>
  <c r="W36" i="2"/>
  <c r="X36" i="2"/>
  <c r="Y36" i="2"/>
  <c r="Z36" i="2"/>
  <c r="AA36" i="2"/>
  <c r="AB36" i="2"/>
  <c r="AC36" i="2"/>
  <c r="AC140" i="2"/>
  <c r="D37" i="2"/>
  <c r="E37" i="2"/>
  <c r="F37" i="2"/>
  <c r="G37" i="2"/>
  <c r="H37" i="2"/>
  <c r="I37" i="2"/>
  <c r="J37" i="2"/>
  <c r="K37" i="2"/>
  <c r="L37" i="2"/>
  <c r="M37" i="2"/>
  <c r="N37" i="2"/>
  <c r="R37" i="2"/>
  <c r="S37" i="2"/>
  <c r="T37" i="2"/>
  <c r="U37" i="2"/>
  <c r="V37" i="2"/>
  <c r="W37" i="2"/>
  <c r="X37" i="2"/>
  <c r="Y37" i="2"/>
  <c r="Z37" i="2"/>
  <c r="AA37" i="2"/>
  <c r="AB37" i="2"/>
  <c r="AC37" i="2"/>
  <c r="AC141" i="2"/>
  <c r="D38" i="2"/>
  <c r="E38" i="2"/>
  <c r="F38" i="2"/>
  <c r="G38" i="2"/>
  <c r="H38" i="2"/>
  <c r="I38" i="2"/>
  <c r="J38" i="2"/>
  <c r="K38" i="2"/>
  <c r="L38" i="2"/>
  <c r="M38" i="2"/>
  <c r="N38" i="2"/>
  <c r="R38" i="2"/>
  <c r="S38" i="2"/>
  <c r="T38" i="2"/>
  <c r="U38" i="2"/>
  <c r="V38" i="2"/>
  <c r="W38" i="2"/>
  <c r="X38" i="2"/>
  <c r="Y38" i="2"/>
  <c r="Z38" i="2"/>
  <c r="AA38" i="2"/>
  <c r="AB38" i="2"/>
  <c r="AC38" i="2"/>
  <c r="AC142" i="2"/>
  <c r="D39" i="2"/>
  <c r="E39" i="2"/>
  <c r="F39" i="2"/>
  <c r="G39" i="2"/>
  <c r="H39" i="2"/>
  <c r="I39" i="2"/>
  <c r="J39" i="2"/>
  <c r="K39" i="2"/>
  <c r="L39" i="2"/>
  <c r="M39" i="2"/>
  <c r="N39" i="2"/>
  <c r="R39" i="2"/>
  <c r="S39" i="2"/>
  <c r="T39" i="2"/>
  <c r="U39" i="2"/>
  <c r="V39" i="2"/>
  <c r="W39" i="2"/>
  <c r="X39" i="2"/>
  <c r="Y39" i="2"/>
  <c r="Z39" i="2"/>
  <c r="AA39" i="2"/>
  <c r="AB39" i="2"/>
  <c r="AC39" i="2"/>
  <c r="AC143" i="2"/>
  <c r="D40" i="2"/>
  <c r="E40" i="2"/>
  <c r="F40" i="2"/>
  <c r="G40" i="2"/>
  <c r="H40" i="2"/>
  <c r="I40" i="2"/>
  <c r="J40" i="2"/>
  <c r="K40" i="2"/>
  <c r="L40" i="2"/>
  <c r="M40" i="2"/>
  <c r="N40" i="2"/>
  <c r="R40" i="2"/>
  <c r="S40" i="2"/>
  <c r="T40" i="2"/>
  <c r="U40" i="2"/>
  <c r="V40" i="2"/>
  <c r="W40" i="2"/>
  <c r="X40" i="2"/>
  <c r="Y40" i="2"/>
  <c r="Z40" i="2"/>
  <c r="AA40" i="2"/>
  <c r="AB40" i="2"/>
  <c r="AC40" i="2"/>
  <c r="AC144" i="2"/>
  <c r="D41" i="2"/>
  <c r="E41" i="2"/>
  <c r="F41" i="2"/>
  <c r="G41" i="2"/>
  <c r="H41" i="2"/>
  <c r="I41" i="2"/>
  <c r="J41" i="2"/>
  <c r="K41" i="2"/>
  <c r="L41" i="2"/>
  <c r="M41" i="2"/>
  <c r="N41" i="2"/>
  <c r="R41" i="2"/>
  <c r="S41" i="2"/>
  <c r="T41" i="2"/>
  <c r="U41" i="2"/>
  <c r="V41" i="2"/>
  <c r="W41" i="2"/>
  <c r="X41" i="2"/>
  <c r="Y41" i="2"/>
  <c r="Z41" i="2"/>
  <c r="AA41" i="2"/>
  <c r="AB41" i="2"/>
  <c r="AC41" i="2"/>
  <c r="AC145" i="2"/>
  <c r="D42" i="2"/>
  <c r="E42" i="2"/>
  <c r="F42" i="2"/>
  <c r="G42" i="2"/>
  <c r="H42" i="2"/>
  <c r="I42" i="2"/>
  <c r="J42" i="2"/>
  <c r="K42" i="2"/>
  <c r="L42" i="2"/>
  <c r="M42" i="2"/>
  <c r="N42" i="2"/>
  <c r="R42" i="2"/>
  <c r="S42" i="2"/>
  <c r="T42" i="2"/>
  <c r="U42" i="2"/>
  <c r="V42" i="2"/>
  <c r="W42" i="2"/>
  <c r="X42" i="2"/>
  <c r="Y42" i="2"/>
  <c r="Z42" i="2"/>
  <c r="AA42" i="2"/>
  <c r="AB42" i="2"/>
  <c r="AC42" i="2"/>
  <c r="AC146" i="2"/>
  <c r="D43" i="2"/>
  <c r="E43" i="2"/>
  <c r="F43" i="2"/>
  <c r="G43" i="2"/>
  <c r="H43" i="2"/>
  <c r="I43" i="2"/>
  <c r="J43" i="2"/>
  <c r="K43" i="2"/>
  <c r="L43" i="2"/>
  <c r="M43" i="2"/>
  <c r="N43" i="2"/>
  <c r="R43" i="2"/>
  <c r="S43" i="2"/>
  <c r="T43" i="2"/>
  <c r="U43" i="2"/>
  <c r="V43" i="2"/>
  <c r="W43" i="2"/>
  <c r="X43" i="2"/>
  <c r="Y43" i="2"/>
  <c r="Z43" i="2"/>
  <c r="AA43" i="2"/>
  <c r="AB43" i="2"/>
  <c r="AC43" i="2"/>
  <c r="AC147" i="2"/>
  <c r="AC148" i="2"/>
  <c r="T61" i="2"/>
  <c r="U61" i="2"/>
  <c r="V61" i="2"/>
  <c r="W61" i="2"/>
  <c r="X61" i="2"/>
  <c r="Y61" i="2"/>
  <c r="Z61" i="2"/>
  <c r="AA61" i="2"/>
  <c r="AB61" i="2"/>
  <c r="AC61" i="2"/>
  <c r="Q165" i="2"/>
  <c r="R165" i="2"/>
  <c r="S165" i="2"/>
  <c r="T165" i="2"/>
  <c r="U165" i="2"/>
  <c r="V165" i="2"/>
  <c r="W165" i="2"/>
  <c r="X165" i="2"/>
  <c r="Y165" i="2"/>
  <c r="Z165" i="2"/>
  <c r="AA165" i="2"/>
  <c r="AB165" i="2"/>
  <c r="AC165" i="2"/>
  <c r="T62" i="2"/>
  <c r="U62" i="2"/>
  <c r="V62" i="2"/>
  <c r="W62" i="2"/>
  <c r="X62" i="2"/>
  <c r="Y62" i="2"/>
  <c r="Z62" i="2"/>
  <c r="AA62" i="2"/>
  <c r="AB62" i="2"/>
  <c r="AC62" i="2"/>
  <c r="B166" i="2"/>
  <c r="Q166" i="2"/>
  <c r="R166" i="2"/>
  <c r="S166" i="2"/>
  <c r="T166" i="2"/>
  <c r="U166" i="2"/>
  <c r="V166" i="2"/>
  <c r="W166" i="2"/>
  <c r="X166" i="2"/>
  <c r="Y166" i="2"/>
  <c r="Z166" i="2"/>
  <c r="AA166" i="2"/>
  <c r="AB166" i="2"/>
  <c r="AC166" i="2"/>
  <c r="T63" i="2"/>
  <c r="U63" i="2"/>
  <c r="V63" i="2"/>
  <c r="W63" i="2"/>
  <c r="X63" i="2"/>
  <c r="Y63" i="2"/>
  <c r="Z63" i="2"/>
  <c r="AA63" i="2"/>
  <c r="AB63" i="2"/>
  <c r="AC63" i="2"/>
  <c r="B167" i="2"/>
  <c r="Q167" i="2"/>
  <c r="R167" i="2"/>
  <c r="S167" i="2"/>
  <c r="T167" i="2"/>
  <c r="U167" i="2"/>
  <c r="V167" i="2"/>
  <c r="W167" i="2"/>
  <c r="X167" i="2"/>
  <c r="Y167" i="2"/>
  <c r="Z167" i="2"/>
  <c r="AA167" i="2"/>
  <c r="AB167" i="2"/>
  <c r="AC167" i="2"/>
  <c r="T64" i="2"/>
  <c r="U64" i="2"/>
  <c r="V64" i="2"/>
  <c r="W64" i="2"/>
  <c r="X64" i="2"/>
  <c r="Y64" i="2"/>
  <c r="Z64" i="2"/>
  <c r="AA64" i="2"/>
  <c r="AB64" i="2"/>
  <c r="AC64" i="2"/>
  <c r="B168" i="2"/>
  <c r="Q168" i="2"/>
  <c r="R168" i="2"/>
  <c r="S168" i="2"/>
  <c r="T168" i="2"/>
  <c r="U168" i="2"/>
  <c r="V168" i="2"/>
  <c r="W168" i="2"/>
  <c r="X168" i="2"/>
  <c r="Y168" i="2"/>
  <c r="Z168" i="2"/>
  <c r="AA168" i="2"/>
  <c r="AB168" i="2"/>
  <c r="AC168" i="2"/>
  <c r="T65" i="2"/>
  <c r="U65" i="2"/>
  <c r="V65" i="2"/>
  <c r="W65" i="2"/>
  <c r="X65" i="2"/>
  <c r="Y65" i="2"/>
  <c r="Z65" i="2"/>
  <c r="AA65" i="2"/>
  <c r="AB65" i="2"/>
  <c r="AC65" i="2"/>
  <c r="B169" i="2"/>
  <c r="Q169" i="2"/>
  <c r="R169" i="2"/>
  <c r="S169" i="2"/>
  <c r="T169" i="2"/>
  <c r="U169" i="2"/>
  <c r="V169" i="2"/>
  <c r="W169" i="2"/>
  <c r="X169" i="2"/>
  <c r="Y169" i="2"/>
  <c r="Z169" i="2"/>
  <c r="AA169" i="2"/>
  <c r="AB169" i="2"/>
  <c r="AC169" i="2"/>
  <c r="T66" i="2"/>
  <c r="U66" i="2"/>
  <c r="V66" i="2"/>
  <c r="W66" i="2"/>
  <c r="X66" i="2"/>
  <c r="Y66" i="2"/>
  <c r="Z66" i="2"/>
  <c r="AA66" i="2"/>
  <c r="AB66" i="2"/>
  <c r="AC66" i="2"/>
  <c r="B170" i="2"/>
  <c r="S170" i="2"/>
  <c r="T170" i="2"/>
  <c r="U170" i="2"/>
  <c r="V170" i="2"/>
  <c r="W170" i="2"/>
  <c r="X170" i="2"/>
  <c r="Y170" i="2"/>
  <c r="Z170" i="2"/>
  <c r="AA170" i="2"/>
  <c r="AB170" i="2"/>
  <c r="AC170" i="2"/>
  <c r="T67" i="2"/>
  <c r="U67" i="2"/>
  <c r="V67" i="2"/>
  <c r="W67" i="2"/>
  <c r="X67" i="2"/>
  <c r="Y67" i="2"/>
  <c r="Z67" i="2"/>
  <c r="AA67" i="2"/>
  <c r="AB67" i="2"/>
  <c r="AC67" i="2"/>
  <c r="B171" i="2"/>
  <c r="S171" i="2"/>
  <c r="T171" i="2"/>
  <c r="U171" i="2"/>
  <c r="V171" i="2"/>
  <c r="W171" i="2"/>
  <c r="X171" i="2"/>
  <c r="Y171" i="2"/>
  <c r="Z171" i="2"/>
  <c r="AA171" i="2"/>
  <c r="AB171" i="2"/>
  <c r="AC171" i="2"/>
  <c r="E68" i="2"/>
  <c r="F68" i="2"/>
  <c r="G68" i="2"/>
  <c r="H68" i="2"/>
  <c r="I68" i="2"/>
  <c r="J68" i="2"/>
  <c r="K68" i="2"/>
  <c r="L68" i="2"/>
  <c r="M68" i="2"/>
  <c r="N68" i="2"/>
  <c r="R68" i="2"/>
  <c r="S68" i="2"/>
  <c r="T68" i="2"/>
  <c r="U68" i="2"/>
  <c r="V68" i="2"/>
  <c r="W68" i="2"/>
  <c r="X68" i="2"/>
  <c r="Y68" i="2"/>
  <c r="Z68" i="2"/>
  <c r="AA68" i="2"/>
  <c r="AB68" i="2"/>
  <c r="AC68" i="2"/>
  <c r="AC172" i="2"/>
  <c r="D69" i="2"/>
  <c r="E69" i="2"/>
  <c r="F69" i="2"/>
  <c r="G69" i="2"/>
  <c r="H69" i="2"/>
  <c r="I69" i="2"/>
  <c r="J69" i="2"/>
  <c r="K69" i="2"/>
  <c r="L69" i="2"/>
  <c r="M69" i="2"/>
  <c r="N69" i="2"/>
  <c r="R69" i="2"/>
  <c r="S69" i="2"/>
  <c r="T69" i="2"/>
  <c r="U69" i="2"/>
  <c r="V69" i="2"/>
  <c r="W69" i="2"/>
  <c r="X69" i="2"/>
  <c r="Y69" i="2"/>
  <c r="Z69" i="2"/>
  <c r="AA69" i="2"/>
  <c r="AB69" i="2"/>
  <c r="AC69" i="2"/>
  <c r="AC173" i="2"/>
  <c r="D70" i="2"/>
  <c r="E70" i="2"/>
  <c r="F70" i="2"/>
  <c r="G70" i="2"/>
  <c r="H70" i="2"/>
  <c r="I70" i="2"/>
  <c r="J70" i="2"/>
  <c r="K70" i="2"/>
  <c r="L70" i="2"/>
  <c r="M70" i="2"/>
  <c r="N70" i="2"/>
  <c r="R70" i="2"/>
  <c r="S70" i="2"/>
  <c r="T70" i="2"/>
  <c r="U70" i="2"/>
  <c r="V70" i="2"/>
  <c r="W70" i="2"/>
  <c r="X70" i="2"/>
  <c r="Y70" i="2"/>
  <c r="Z70" i="2"/>
  <c r="AA70" i="2"/>
  <c r="AB70" i="2"/>
  <c r="AC70" i="2"/>
  <c r="AC174" i="2"/>
  <c r="D71" i="2"/>
  <c r="E71" i="2"/>
  <c r="F71" i="2"/>
  <c r="G71" i="2"/>
  <c r="H71" i="2"/>
  <c r="I71" i="2"/>
  <c r="J71" i="2"/>
  <c r="K71" i="2"/>
  <c r="L71" i="2"/>
  <c r="M71" i="2"/>
  <c r="N71" i="2"/>
  <c r="R71" i="2"/>
  <c r="S71" i="2"/>
  <c r="T71" i="2"/>
  <c r="U71" i="2"/>
  <c r="V71" i="2"/>
  <c r="W71" i="2"/>
  <c r="X71" i="2"/>
  <c r="Y71" i="2"/>
  <c r="Z71" i="2"/>
  <c r="AA71" i="2"/>
  <c r="AB71" i="2"/>
  <c r="AC71" i="2"/>
  <c r="AC175" i="2"/>
  <c r="D72" i="2"/>
  <c r="E72" i="2"/>
  <c r="F72" i="2"/>
  <c r="G72" i="2"/>
  <c r="H72" i="2"/>
  <c r="I72" i="2"/>
  <c r="J72" i="2"/>
  <c r="K72" i="2"/>
  <c r="L72" i="2"/>
  <c r="M72" i="2"/>
  <c r="N72" i="2"/>
  <c r="R72" i="2"/>
  <c r="S72" i="2"/>
  <c r="T72" i="2"/>
  <c r="U72" i="2"/>
  <c r="V72" i="2"/>
  <c r="W72" i="2"/>
  <c r="X72" i="2"/>
  <c r="Y72" i="2"/>
  <c r="Z72" i="2"/>
  <c r="AA72" i="2"/>
  <c r="AB72" i="2"/>
  <c r="AC72" i="2"/>
  <c r="AC176" i="2"/>
  <c r="D73" i="2"/>
  <c r="E73" i="2"/>
  <c r="F73" i="2"/>
  <c r="G73" i="2"/>
  <c r="H73" i="2"/>
  <c r="I73" i="2"/>
  <c r="J73" i="2"/>
  <c r="K73" i="2"/>
  <c r="L73" i="2"/>
  <c r="M73" i="2"/>
  <c r="N73" i="2"/>
  <c r="R73" i="2"/>
  <c r="S73" i="2"/>
  <c r="T73" i="2"/>
  <c r="U73" i="2"/>
  <c r="V73" i="2"/>
  <c r="W73" i="2"/>
  <c r="X73" i="2"/>
  <c r="Y73" i="2"/>
  <c r="Z73" i="2"/>
  <c r="AA73" i="2"/>
  <c r="AB73" i="2"/>
  <c r="AC73" i="2"/>
  <c r="AC177" i="2"/>
  <c r="D74" i="2"/>
  <c r="E74" i="2"/>
  <c r="F74" i="2"/>
  <c r="G74" i="2"/>
  <c r="H74" i="2"/>
  <c r="I74" i="2"/>
  <c r="J74" i="2"/>
  <c r="K74" i="2"/>
  <c r="L74" i="2"/>
  <c r="M74" i="2"/>
  <c r="N74" i="2"/>
  <c r="R74" i="2"/>
  <c r="S74" i="2"/>
  <c r="T74" i="2"/>
  <c r="U74" i="2"/>
  <c r="V74" i="2"/>
  <c r="W74" i="2"/>
  <c r="X74" i="2"/>
  <c r="Y74" i="2"/>
  <c r="Z74" i="2"/>
  <c r="AA74" i="2"/>
  <c r="AB74" i="2"/>
  <c r="AC74" i="2"/>
  <c r="AC178" i="2"/>
  <c r="D75" i="2"/>
  <c r="E75" i="2"/>
  <c r="F75" i="2"/>
  <c r="G75" i="2"/>
  <c r="H75" i="2"/>
  <c r="I75" i="2"/>
  <c r="J75" i="2"/>
  <c r="K75" i="2"/>
  <c r="L75" i="2"/>
  <c r="M75" i="2"/>
  <c r="N75" i="2"/>
  <c r="R75" i="2"/>
  <c r="S75" i="2"/>
  <c r="T75" i="2"/>
  <c r="U75" i="2"/>
  <c r="V75" i="2"/>
  <c r="W75" i="2"/>
  <c r="X75" i="2"/>
  <c r="Y75" i="2"/>
  <c r="Z75" i="2"/>
  <c r="AA75" i="2"/>
  <c r="AB75" i="2"/>
  <c r="AC75" i="2"/>
  <c r="AC179" i="2"/>
  <c r="D76" i="2"/>
  <c r="E76" i="2"/>
  <c r="F76" i="2"/>
  <c r="G76" i="2"/>
  <c r="H76" i="2"/>
  <c r="I76" i="2"/>
  <c r="J76" i="2"/>
  <c r="K76" i="2"/>
  <c r="L76" i="2"/>
  <c r="M76" i="2"/>
  <c r="N76" i="2"/>
  <c r="R76" i="2"/>
  <c r="S76" i="2"/>
  <c r="T76" i="2"/>
  <c r="U76" i="2"/>
  <c r="V76" i="2"/>
  <c r="W76" i="2"/>
  <c r="X76" i="2"/>
  <c r="Y76" i="2"/>
  <c r="Z76" i="2"/>
  <c r="AA76" i="2"/>
  <c r="AB76" i="2"/>
  <c r="AC76" i="2"/>
  <c r="AC180" i="2"/>
  <c r="D77" i="2"/>
  <c r="E77" i="2"/>
  <c r="F77" i="2"/>
  <c r="G77" i="2"/>
  <c r="H77" i="2"/>
  <c r="I77" i="2"/>
  <c r="J77" i="2"/>
  <c r="K77" i="2"/>
  <c r="L77" i="2"/>
  <c r="M77" i="2"/>
  <c r="N77" i="2"/>
  <c r="R77" i="2"/>
  <c r="S77" i="2"/>
  <c r="T77" i="2"/>
  <c r="U77" i="2"/>
  <c r="V77" i="2"/>
  <c r="W77" i="2"/>
  <c r="X77" i="2"/>
  <c r="Y77" i="2"/>
  <c r="Z77" i="2"/>
  <c r="AA77" i="2"/>
  <c r="AB77" i="2"/>
  <c r="AC77" i="2"/>
  <c r="AC181" i="2"/>
  <c r="D78" i="2"/>
  <c r="E78" i="2"/>
  <c r="F78" i="2"/>
  <c r="G78" i="2"/>
  <c r="H78" i="2"/>
  <c r="I78" i="2"/>
  <c r="J78" i="2"/>
  <c r="K78" i="2"/>
  <c r="L78" i="2"/>
  <c r="M78" i="2"/>
  <c r="N78" i="2"/>
  <c r="R78" i="2"/>
  <c r="S78" i="2"/>
  <c r="T78" i="2"/>
  <c r="U78" i="2"/>
  <c r="V78" i="2"/>
  <c r="W78" i="2"/>
  <c r="X78" i="2"/>
  <c r="Y78" i="2"/>
  <c r="Z78" i="2"/>
  <c r="AA78" i="2"/>
  <c r="AB78" i="2"/>
  <c r="AC78" i="2"/>
  <c r="AC182" i="2"/>
  <c r="D79" i="2"/>
  <c r="E79" i="2"/>
  <c r="F79" i="2"/>
  <c r="G79" i="2"/>
  <c r="H79" i="2"/>
  <c r="I79" i="2"/>
  <c r="J79" i="2"/>
  <c r="K79" i="2"/>
  <c r="L79" i="2"/>
  <c r="M79" i="2"/>
  <c r="N79" i="2"/>
  <c r="R79" i="2"/>
  <c r="S79" i="2"/>
  <c r="T79" i="2"/>
  <c r="U79" i="2"/>
  <c r="V79" i="2"/>
  <c r="W79" i="2"/>
  <c r="X79" i="2"/>
  <c r="Y79" i="2"/>
  <c r="Z79" i="2"/>
  <c r="AA79" i="2"/>
  <c r="AB79" i="2"/>
  <c r="AC79" i="2"/>
  <c r="AC183" i="2"/>
  <c r="D80" i="2"/>
  <c r="E80" i="2"/>
  <c r="F80" i="2"/>
  <c r="G80" i="2"/>
  <c r="H80" i="2"/>
  <c r="I80" i="2"/>
  <c r="J80" i="2"/>
  <c r="K80" i="2"/>
  <c r="L80" i="2"/>
  <c r="M80" i="2"/>
  <c r="N80" i="2"/>
  <c r="R80" i="2"/>
  <c r="S80" i="2"/>
  <c r="T80" i="2"/>
  <c r="U80" i="2"/>
  <c r="V80" i="2"/>
  <c r="W80" i="2"/>
  <c r="X80" i="2"/>
  <c r="Y80" i="2"/>
  <c r="Z80" i="2"/>
  <c r="AA80" i="2"/>
  <c r="AB80" i="2"/>
  <c r="AC80" i="2"/>
  <c r="AC184" i="2"/>
  <c r="D81" i="2"/>
  <c r="E81" i="2"/>
  <c r="F81" i="2"/>
  <c r="G81" i="2"/>
  <c r="H81" i="2"/>
  <c r="I81" i="2"/>
  <c r="J81" i="2"/>
  <c r="K81" i="2"/>
  <c r="L81" i="2"/>
  <c r="M81" i="2"/>
  <c r="N81" i="2"/>
  <c r="R81" i="2"/>
  <c r="S81" i="2"/>
  <c r="T81" i="2"/>
  <c r="U81" i="2"/>
  <c r="V81" i="2"/>
  <c r="W81" i="2"/>
  <c r="X81" i="2"/>
  <c r="Y81" i="2"/>
  <c r="Z81" i="2"/>
  <c r="AA81" i="2"/>
  <c r="AB81" i="2"/>
  <c r="AC81" i="2"/>
  <c r="AC185" i="2"/>
  <c r="D82" i="2"/>
  <c r="E82" i="2"/>
  <c r="F82" i="2"/>
  <c r="G82" i="2"/>
  <c r="H82" i="2"/>
  <c r="I82" i="2"/>
  <c r="J82" i="2"/>
  <c r="K82" i="2"/>
  <c r="L82" i="2"/>
  <c r="M82" i="2"/>
  <c r="N82" i="2"/>
  <c r="R82" i="2"/>
  <c r="S82" i="2"/>
  <c r="T82" i="2"/>
  <c r="U82" i="2"/>
  <c r="V82" i="2"/>
  <c r="W82" i="2"/>
  <c r="X82" i="2"/>
  <c r="Y82" i="2"/>
  <c r="Z82" i="2"/>
  <c r="AA82" i="2"/>
  <c r="AB82" i="2"/>
  <c r="AC82" i="2"/>
  <c r="AC186" i="2"/>
  <c r="D83" i="2"/>
  <c r="E83" i="2"/>
  <c r="F83" i="2"/>
  <c r="G83" i="2"/>
  <c r="H83" i="2"/>
  <c r="I83" i="2"/>
  <c r="J83" i="2"/>
  <c r="K83" i="2"/>
  <c r="L83" i="2"/>
  <c r="M83" i="2"/>
  <c r="N83" i="2"/>
  <c r="R83" i="2"/>
  <c r="S83" i="2"/>
  <c r="T83" i="2"/>
  <c r="U83" i="2"/>
  <c r="V83" i="2"/>
  <c r="W83" i="2"/>
  <c r="X83" i="2"/>
  <c r="Y83" i="2"/>
  <c r="Z83" i="2"/>
  <c r="AA83" i="2"/>
  <c r="AB83" i="2"/>
  <c r="AC83" i="2"/>
  <c r="AC187" i="2"/>
  <c r="D84" i="2"/>
  <c r="E84" i="2"/>
  <c r="F84" i="2"/>
  <c r="G84" i="2"/>
  <c r="H84" i="2"/>
  <c r="I84" i="2"/>
  <c r="J84" i="2"/>
  <c r="K84" i="2"/>
  <c r="L84" i="2"/>
  <c r="M84" i="2"/>
  <c r="N84" i="2"/>
  <c r="R84" i="2"/>
  <c r="S84" i="2"/>
  <c r="T84" i="2"/>
  <c r="U84" i="2"/>
  <c r="V84" i="2"/>
  <c r="W84" i="2"/>
  <c r="X84" i="2"/>
  <c r="Y84" i="2"/>
  <c r="Z84" i="2"/>
  <c r="AA84" i="2"/>
  <c r="AB84" i="2"/>
  <c r="AC84" i="2"/>
  <c r="AC188" i="2"/>
  <c r="D85" i="2"/>
  <c r="E85" i="2"/>
  <c r="F85" i="2"/>
  <c r="G85" i="2"/>
  <c r="H85" i="2"/>
  <c r="I85" i="2"/>
  <c r="J85" i="2"/>
  <c r="K85" i="2"/>
  <c r="L85" i="2"/>
  <c r="M85" i="2"/>
  <c r="N85" i="2"/>
  <c r="R85" i="2"/>
  <c r="S85" i="2"/>
  <c r="T85" i="2"/>
  <c r="U85" i="2"/>
  <c r="V85" i="2"/>
  <c r="W85" i="2"/>
  <c r="X85" i="2"/>
  <c r="Y85" i="2"/>
  <c r="Z85" i="2"/>
  <c r="AA85" i="2"/>
  <c r="AB85" i="2"/>
  <c r="AC85" i="2"/>
  <c r="AC189" i="2"/>
  <c r="D86" i="2"/>
  <c r="E86" i="2"/>
  <c r="F86" i="2"/>
  <c r="G86" i="2"/>
  <c r="H86" i="2"/>
  <c r="I86" i="2"/>
  <c r="J86" i="2"/>
  <c r="K86" i="2"/>
  <c r="L86" i="2"/>
  <c r="M86" i="2"/>
  <c r="N86" i="2"/>
  <c r="R86" i="2"/>
  <c r="S86" i="2"/>
  <c r="T86" i="2"/>
  <c r="U86" i="2"/>
  <c r="V86" i="2"/>
  <c r="W86" i="2"/>
  <c r="X86" i="2"/>
  <c r="Y86" i="2"/>
  <c r="Z86" i="2"/>
  <c r="AA86" i="2"/>
  <c r="AB86" i="2"/>
  <c r="AC86" i="2"/>
  <c r="AC190" i="2"/>
  <c r="D87" i="2"/>
  <c r="E87" i="2"/>
  <c r="F87" i="2"/>
  <c r="G87" i="2"/>
  <c r="H87" i="2"/>
  <c r="I87" i="2"/>
  <c r="J87" i="2"/>
  <c r="K87" i="2"/>
  <c r="L87" i="2"/>
  <c r="M87" i="2"/>
  <c r="N87" i="2"/>
  <c r="R87" i="2"/>
  <c r="S87" i="2"/>
  <c r="T87" i="2"/>
  <c r="U87" i="2"/>
  <c r="V87" i="2"/>
  <c r="W87" i="2"/>
  <c r="X87" i="2"/>
  <c r="Y87" i="2"/>
  <c r="Z87" i="2"/>
  <c r="AA87" i="2"/>
  <c r="AB87" i="2"/>
  <c r="AC87" i="2"/>
  <c r="AC191" i="2"/>
  <c r="D88" i="2"/>
  <c r="E88" i="2"/>
  <c r="F88" i="2"/>
  <c r="G88" i="2"/>
  <c r="H88" i="2"/>
  <c r="I88" i="2"/>
  <c r="J88" i="2"/>
  <c r="K88" i="2"/>
  <c r="L88" i="2"/>
  <c r="M88" i="2"/>
  <c r="N88" i="2"/>
  <c r="R88" i="2"/>
  <c r="S88" i="2"/>
  <c r="T88" i="2"/>
  <c r="U88" i="2"/>
  <c r="V88" i="2"/>
  <c r="W88" i="2"/>
  <c r="X88" i="2"/>
  <c r="Y88" i="2"/>
  <c r="Z88" i="2"/>
  <c r="AA88" i="2"/>
  <c r="AB88" i="2"/>
  <c r="AC88" i="2"/>
  <c r="AC192" i="2"/>
  <c r="D89" i="2"/>
  <c r="E89" i="2"/>
  <c r="F89" i="2"/>
  <c r="G89" i="2"/>
  <c r="H89" i="2"/>
  <c r="I89" i="2"/>
  <c r="J89" i="2"/>
  <c r="K89" i="2"/>
  <c r="L89" i="2"/>
  <c r="M89" i="2"/>
  <c r="N89" i="2"/>
  <c r="R89" i="2"/>
  <c r="S89" i="2"/>
  <c r="T89" i="2"/>
  <c r="U89" i="2"/>
  <c r="V89" i="2"/>
  <c r="W89" i="2"/>
  <c r="X89" i="2"/>
  <c r="Y89" i="2"/>
  <c r="Z89" i="2"/>
  <c r="AA89" i="2"/>
  <c r="AB89" i="2"/>
  <c r="AC89" i="2"/>
  <c r="AC193" i="2"/>
  <c r="D90" i="2"/>
  <c r="E90" i="2"/>
  <c r="F90" i="2"/>
  <c r="G90" i="2"/>
  <c r="H90" i="2"/>
  <c r="I90" i="2"/>
  <c r="J90" i="2"/>
  <c r="K90" i="2"/>
  <c r="L90" i="2"/>
  <c r="M90" i="2"/>
  <c r="N90" i="2"/>
  <c r="R90" i="2"/>
  <c r="S90" i="2"/>
  <c r="T90" i="2"/>
  <c r="U90" i="2"/>
  <c r="V90" i="2"/>
  <c r="W90" i="2"/>
  <c r="X90" i="2"/>
  <c r="Y90" i="2"/>
  <c r="Z90" i="2"/>
  <c r="AA90" i="2"/>
  <c r="AB90" i="2"/>
  <c r="AC90" i="2"/>
  <c r="AC194" i="2"/>
  <c r="D91" i="2"/>
  <c r="E91" i="2"/>
  <c r="F91" i="2"/>
  <c r="G91" i="2"/>
  <c r="H91" i="2"/>
  <c r="I91" i="2"/>
  <c r="J91" i="2"/>
  <c r="K91" i="2"/>
  <c r="L91" i="2"/>
  <c r="M91" i="2"/>
  <c r="N91" i="2"/>
  <c r="R91" i="2"/>
  <c r="S91" i="2"/>
  <c r="T91" i="2"/>
  <c r="U91" i="2"/>
  <c r="V91" i="2"/>
  <c r="W91" i="2"/>
  <c r="X91" i="2"/>
  <c r="Y91" i="2"/>
  <c r="Z91" i="2"/>
  <c r="AA91" i="2"/>
  <c r="AB91" i="2"/>
  <c r="AC91" i="2"/>
  <c r="AC195" i="2"/>
  <c r="D92" i="2"/>
  <c r="E92" i="2"/>
  <c r="F92" i="2"/>
  <c r="G92" i="2"/>
  <c r="H92" i="2"/>
  <c r="I92" i="2"/>
  <c r="J92" i="2"/>
  <c r="K92" i="2"/>
  <c r="L92" i="2"/>
  <c r="M92" i="2"/>
  <c r="N92" i="2"/>
  <c r="R92" i="2"/>
  <c r="S92" i="2"/>
  <c r="T92" i="2"/>
  <c r="U92" i="2"/>
  <c r="V92" i="2"/>
  <c r="W92" i="2"/>
  <c r="X92" i="2"/>
  <c r="Y92" i="2"/>
  <c r="Z92" i="2"/>
  <c r="AA92" i="2"/>
  <c r="AB92" i="2"/>
  <c r="AC92" i="2"/>
  <c r="AC196" i="2"/>
  <c r="D93" i="2"/>
  <c r="E93" i="2"/>
  <c r="F93" i="2"/>
  <c r="G93" i="2"/>
  <c r="H93" i="2"/>
  <c r="I93" i="2"/>
  <c r="J93" i="2"/>
  <c r="K93" i="2"/>
  <c r="L93" i="2"/>
  <c r="M93" i="2"/>
  <c r="N93" i="2"/>
  <c r="R93" i="2"/>
  <c r="S93" i="2"/>
  <c r="T93" i="2"/>
  <c r="U93" i="2"/>
  <c r="V93" i="2"/>
  <c r="W93" i="2"/>
  <c r="X93" i="2"/>
  <c r="Y93" i="2"/>
  <c r="Z93" i="2"/>
  <c r="AA93" i="2"/>
  <c r="AB93" i="2"/>
  <c r="AC93" i="2"/>
  <c r="AC197" i="2"/>
  <c r="D94" i="2"/>
  <c r="E94" i="2"/>
  <c r="F94" i="2"/>
  <c r="G94" i="2"/>
  <c r="H94" i="2"/>
  <c r="I94" i="2"/>
  <c r="J94" i="2"/>
  <c r="K94" i="2"/>
  <c r="L94" i="2"/>
  <c r="M94" i="2"/>
  <c r="N94" i="2"/>
  <c r="R94" i="2"/>
  <c r="S94" i="2"/>
  <c r="T94" i="2"/>
  <c r="U94" i="2"/>
  <c r="V94" i="2"/>
  <c r="W94" i="2"/>
  <c r="X94" i="2"/>
  <c r="Y94" i="2"/>
  <c r="Z94" i="2"/>
  <c r="AA94" i="2"/>
  <c r="AB94" i="2"/>
  <c r="AC94" i="2"/>
  <c r="AC198" i="2"/>
  <c r="D95" i="2"/>
  <c r="E95" i="2"/>
  <c r="F95" i="2"/>
  <c r="G95" i="2"/>
  <c r="H95" i="2"/>
  <c r="I95" i="2"/>
  <c r="J95" i="2"/>
  <c r="K95" i="2"/>
  <c r="L95" i="2"/>
  <c r="M95" i="2"/>
  <c r="N95" i="2"/>
  <c r="R95" i="2"/>
  <c r="S95" i="2"/>
  <c r="T95" i="2"/>
  <c r="U95" i="2"/>
  <c r="V95" i="2"/>
  <c r="W95" i="2"/>
  <c r="X95" i="2"/>
  <c r="Y95" i="2"/>
  <c r="Z95" i="2"/>
  <c r="AA95" i="2"/>
  <c r="AB95" i="2"/>
  <c r="AC95" i="2"/>
  <c r="AC199" i="2"/>
  <c r="AC200" i="2"/>
  <c r="AC209" i="2"/>
  <c r="AC7" i="12"/>
  <c r="Q8" i="12"/>
  <c r="AC8" i="12"/>
  <c r="Q9" i="12"/>
  <c r="AC44" i="2"/>
  <c r="AC9" i="12"/>
  <c r="D47" i="2"/>
  <c r="E47" i="2"/>
  <c r="F47" i="2"/>
  <c r="G47" i="2"/>
  <c r="H47" i="2"/>
  <c r="I47" i="2"/>
  <c r="J47" i="2"/>
  <c r="K47" i="2"/>
  <c r="L47" i="2"/>
  <c r="M47" i="2"/>
  <c r="N47" i="2"/>
  <c r="R47" i="2"/>
  <c r="S47" i="2"/>
  <c r="T47" i="2"/>
  <c r="U47" i="2"/>
  <c r="V47" i="2"/>
  <c r="W47" i="2"/>
  <c r="X47" i="2"/>
  <c r="Y47" i="2"/>
  <c r="Z47" i="2"/>
  <c r="AA47" i="2"/>
  <c r="AB47" i="2"/>
  <c r="AC47" i="2"/>
  <c r="D48" i="2"/>
  <c r="E48" i="2"/>
  <c r="F48" i="2"/>
  <c r="G48" i="2"/>
  <c r="H48" i="2"/>
  <c r="I48" i="2"/>
  <c r="J48" i="2"/>
  <c r="K48" i="2"/>
  <c r="L48" i="2"/>
  <c r="M48" i="2"/>
  <c r="N48" i="2"/>
  <c r="R48" i="2"/>
  <c r="S48" i="2"/>
  <c r="T48" i="2"/>
  <c r="U48" i="2"/>
  <c r="V48" i="2"/>
  <c r="W48" i="2"/>
  <c r="X48" i="2"/>
  <c r="Y48" i="2"/>
  <c r="Z48" i="2"/>
  <c r="AA48" i="2"/>
  <c r="AB48" i="2"/>
  <c r="AC48" i="2"/>
  <c r="AC49" i="2"/>
  <c r="AC51" i="2"/>
  <c r="AC96" i="2"/>
  <c r="J99" i="2"/>
  <c r="K99" i="2"/>
  <c r="L99" i="2"/>
  <c r="M99" i="2"/>
  <c r="N99" i="2"/>
  <c r="R99" i="2"/>
  <c r="S99" i="2"/>
  <c r="T99" i="2"/>
  <c r="U99" i="2"/>
  <c r="V99" i="2"/>
  <c r="W99" i="2"/>
  <c r="X99" i="2"/>
  <c r="Y99" i="2"/>
  <c r="Z99" i="2"/>
  <c r="AA99" i="2"/>
  <c r="AB99" i="2"/>
  <c r="AC99" i="2"/>
  <c r="D100" i="2"/>
  <c r="E100" i="2"/>
  <c r="F100" i="2"/>
  <c r="G100" i="2"/>
  <c r="H100" i="2"/>
  <c r="I100" i="2"/>
  <c r="J100" i="2"/>
  <c r="K100" i="2"/>
  <c r="L100" i="2"/>
  <c r="M100" i="2"/>
  <c r="N100" i="2"/>
  <c r="R100" i="2"/>
  <c r="S100" i="2"/>
  <c r="T100" i="2"/>
  <c r="U100" i="2"/>
  <c r="V100" i="2"/>
  <c r="W100" i="2"/>
  <c r="X100" i="2"/>
  <c r="Y100" i="2"/>
  <c r="Z100" i="2"/>
  <c r="AA100" i="2"/>
  <c r="AB100" i="2"/>
  <c r="AC100" i="2"/>
  <c r="AC101" i="2"/>
  <c r="AC103" i="2"/>
  <c r="AC10" i="12"/>
  <c r="Q11" i="12"/>
  <c r="U8" i="10"/>
  <c r="V8" i="10"/>
  <c r="W8" i="10"/>
  <c r="X8" i="10"/>
  <c r="Y8" i="10"/>
  <c r="Z8" i="10"/>
  <c r="AA8" i="10"/>
  <c r="AB8" i="10"/>
  <c r="AC52" i="10"/>
  <c r="U9" i="10"/>
  <c r="V9" i="10"/>
  <c r="W9" i="10"/>
  <c r="X9" i="10"/>
  <c r="Y9" i="10"/>
  <c r="Z9" i="10"/>
  <c r="AA9" i="10"/>
  <c r="AB9" i="10"/>
  <c r="AC53" i="10"/>
  <c r="U10" i="10"/>
  <c r="V10" i="10"/>
  <c r="W10" i="10"/>
  <c r="X10" i="10"/>
  <c r="Y10" i="10"/>
  <c r="Z10" i="10"/>
  <c r="AA10" i="10"/>
  <c r="AB10" i="10"/>
  <c r="AC54" i="10"/>
  <c r="U11" i="10"/>
  <c r="V11" i="10"/>
  <c r="W11" i="10"/>
  <c r="X11" i="10"/>
  <c r="Y11" i="10"/>
  <c r="Z11" i="10"/>
  <c r="AA11" i="10"/>
  <c r="AB11" i="10"/>
  <c r="AC55" i="10"/>
  <c r="U12" i="10"/>
  <c r="V12" i="10"/>
  <c r="W12" i="10"/>
  <c r="X12" i="10"/>
  <c r="Y12" i="10"/>
  <c r="Z12" i="10"/>
  <c r="AA12" i="10"/>
  <c r="AB12" i="10"/>
  <c r="AC56" i="10"/>
  <c r="U13" i="10"/>
  <c r="V13" i="10"/>
  <c r="W13" i="10"/>
  <c r="X13" i="10"/>
  <c r="Y13" i="10"/>
  <c r="Z13" i="10"/>
  <c r="AA13" i="10"/>
  <c r="AB13" i="10"/>
  <c r="AC57" i="10"/>
  <c r="U14" i="10"/>
  <c r="V14" i="10"/>
  <c r="W14" i="10"/>
  <c r="X14" i="10"/>
  <c r="Y14" i="10"/>
  <c r="Z14" i="10"/>
  <c r="AA14" i="10"/>
  <c r="AB14" i="10"/>
  <c r="AC58" i="10"/>
  <c r="U15" i="10"/>
  <c r="V15" i="10"/>
  <c r="W15" i="10"/>
  <c r="X15" i="10"/>
  <c r="Y15" i="10"/>
  <c r="Z15" i="10"/>
  <c r="AA15" i="10"/>
  <c r="AB15" i="10"/>
  <c r="AC59" i="10"/>
  <c r="AC60" i="10"/>
  <c r="AC11" i="12"/>
  <c r="Q12" i="12"/>
  <c r="AC12" i="12"/>
  <c r="Q13" i="12"/>
  <c r="AC13" i="12"/>
  <c r="AC151" i="2"/>
  <c r="AC152" i="2"/>
  <c r="AC153" i="2"/>
  <c r="AC14" i="12"/>
  <c r="AC203" i="2"/>
  <c r="AC204" i="2"/>
  <c r="AC205" i="2"/>
  <c r="AC15" i="12"/>
  <c r="AC16" i="12"/>
  <c r="D17" i="12"/>
  <c r="E17" i="12"/>
  <c r="F17" i="12"/>
  <c r="G17" i="12"/>
  <c r="H17" i="12"/>
  <c r="I17" i="12"/>
  <c r="J17" i="12"/>
  <c r="K17" i="12"/>
  <c r="L17" i="12"/>
  <c r="M17" i="12"/>
  <c r="N17" i="12"/>
  <c r="R17" i="12"/>
  <c r="S17" i="12"/>
  <c r="T17" i="12"/>
  <c r="U17" i="12"/>
  <c r="V17" i="12"/>
  <c r="W17" i="12"/>
  <c r="X17" i="12"/>
  <c r="Y17" i="12"/>
  <c r="Z17" i="12"/>
  <c r="AA17" i="12"/>
  <c r="AB17" i="12"/>
  <c r="AC17" i="12"/>
  <c r="AC18" i="12"/>
  <c r="AC64" i="12"/>
  <c r="AC65" i="12"/>
  <c r="AC27" i="5"/>
  <c r="AB26" i="12"/>
  <c r="AB260" i="5"/>
  <c r="AB266" i="5"/>
  <c r="AB29" i="12"/>
  <c r="AB39" i="1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9" i="2"/>
  <c r="AB7" i="12"/>
  <c r="AB8" i="12"/>
  <c r="AB44" i="2"/>
  <c r="AB9" i="12"/>
  <c r="AB96" i="2"/>
  <c r="AB10" i="12"/>
  <c r="AB52" i="10"/>
  <c r="AB53" i="10"/>
  <c r="AB54" i="10"/>
  <c r="AB55" i="10"/>
  <c r="AB56" i="10"/>
  <c r="AB57" i="10"/>
  <c r="AB58" i="10"/>
  <c r="AB59" i="10"/>
  <c r="AB60" i="10"/>
  <c r="AB11" i="12"/>
  <c r="AB12" i="12"/>
  <c r="AB13" i="12"/>
  <c r="AB151" i="2"/>
  <c r="AB152" i="2"/>
  <c r="AB153" i="2"/>
  <c r="AB14" i="12"/>
  <c r="AB203" i="2"/>
  <c r="AB204" i="2"/>
  <c r="AB205" i="2"/>
  <c r="AB15" i="12"/>
  <c r="AB16" i="12"/>
  <c r="AB18" i="12"/>
  <c r="AB64" i="12"/>
  <c r="AB65" i="12"/>
  <c r="AB27" i="5"/>
  <c r="AA26" i="12"/>
  <c r="AA260" i="5"/>
  <c r="AA266" i="5"/>
  <c r="AA29" i="12"/>
  <c r="AA39" i="1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9" i="2"/>
  <c r="AA7" i="12"/>
  <c r="AA8" i="12"/>
  <c r="AA44" i="2"/>
  <c r="AA9" i="12"/>
  <c r="AA96" i="2"/>
  <c r="AA10" i="12"/>
  <c r="AA52" i="10"/>
  <c r="AA53" i="10"/>
  <c r="AA54" i="10"/>
  <c r="AA55" i="10"/>
  <c r="AA56" i="10"/>
  <c r="AA57" i="10"/>
  <c r="AA58" i="10"/>
  <c r="AA59" i="10"/>
  <c r="AA60" i="10"/>
  <c r="AA11" i="12"/>
  <c r="AA12" i="12"/>
  <c r="AA13" i="12"/>
  <c r="AA151" i="2"/>
  <c r="AA152" i="2"/>
  <c r="AA153" i="2"/>
  <c r="AA14" i="12"/>
  <c r="AA203" i="2"/>
  <c r="AA204" i="2"/>
  <c r="AA205" i="2"/>
  <c r="AA15" i="12"/>
  <c r="AA16" i="12"/>
  <c r="AA18" i="12"/>
  <c r="AA64" i="12"/>
  <c r="AA65" i="12"/>
  <c r="AA27" i="5"/>
  <c r="Z26" i="12"/>
  <c r="Z260" i="5"/>
  <c r="Z266" i="5"/>
  <c r="Z29" i="12"/>
  <c r="Z39" i="1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9" i="2"/>
  <c r="Z7" i="12"/>
  <c r="Z8" i="12"/>
  <c r="Z44" i="2"/>
  <c r="Z9" i="12"/>
  <c r="Z96" i="2"/>
  <c r="Z10" i="12"/>
  <c r="Z52" i="10"/>
  <c r="Z53" i="10"/>
  <c r="Z54" i="10"/>
  <c r="Z55" i="10"/>
  <c r="Z56" i="10"/>
  <c r="Z57" i="10"/>
  <c r="Z58" i="10"/>
  <c r="Z59" i="10"/>
  <c r="Z60" i="10"/>
  <c r="Z11" i="12"/>
  <c r="Z12" i="12"/>
  <c r="Z13" i="12"/>
  <c r="Z151" i="2"/>
  <c r="Z152" i="2"/>
  <c r="Z153" i="2"/>
  <c r="Z14" i="12"/>
  <c r="Z203" i="2"/>
  <c r="Z204" i="2"/>
  <c r="Z205" i="2"/>
  <c r="Z15" i="12"/>
  <c r="Z16" i="12"/>
  <c r="Z18" i="12"/>
  <c r="Z64" i="12"/>
  <c r="Z65" i="12"/>
  <c r="Z27" i="5"/>
  <c r="Y26" i="12"/>
  <c r="Y260" i="5"/>
  <c r="Y266" i="5"/>
  <c r="Y29" i="12"/>
  <c r="Y39" i="1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9" i="2"/>
  <c r="Y7" i="12"/>
  <c r="Y8" i="12"/>
  <c r="Y44" i="2"/>
  <c r="Y9" i="12"/>
  <c r="Y96" i="2"/>
  <c r="Y10" i="12"/>
  <c r="Y52" i="10"/>
  <c r="Y53" i="10"/>
  <c r="Y54" i="10"/>
  <c r="Y55" i="10"/>
  <c r="Y56" i="10"/>
  <c r="Y57" i="10"/>
  <c r="Y58" i="10"/>
  <c r="Y59" i="10"/>
  <c r="Y60" i="10"/>
  <c r="Y11" i="12"/>
  <c r="Y12" i="12"/>
  <c r="Y13" i="12"/>
  <c r="Y151" i="2"/>
  <c r="Y152" i="2"/>
  <c r="Y153" i="2"/>
  <c r="Y14" i="12"/>
  <c r="Y203" i="2"/>
  <c r="Y204" i="2"/>
  <c r="Y205" i="2"/>
  <c r="Y15" i="12"/>
  <c r="Y16" i="12"/>
  <c r="Y18" i="12"/>
  <c r="Y64" i="12"/>
  <c r="Y65" i="12"/>
  <c r="Y27" i="5"/>
  <c r="X26" i="12"/>
  <c r="X260" i="5"/>
  <c r="X266" i="5"/>
  <c r="X29" i="12"/>
  <c r="X39" i="1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9" i="2"/>
  <c r="X7" i="12"/>
  <c r="X8" i="12"/>
  <c r="X44" i="2"/>
  <c r="X9" i="12"/>
  <c r="X96" i="2"/>
  <c r="X10" i="12"/>
  <c r="X52" i="10"/>
  <c r="X53" i="10"/>
  <c r="X54" i="10"/>
  <c r="X55" i="10"/>
  <c r="X56" i="10"/>
  <c r="X57" i="10"/>
  <c r="X58" i="10"/>
  <c r="X59" i="10"/>
  <c r="X60" i="10"/>
  <c r="X11" i="12"/>
  <c r="X12" i="12"/>
  <c r="X13" i="12"/>
  <c r="X151" i="2"/>
  <c r="X152" i="2"/>
  <c r="X153" i="2"/>
  <c r="X14" i="12"/>
  <c r="X203" i="2"/>
  <c r="X204" i="2"/>
  <c r="X205" i="2"/>
  <c r="X15" i="12"/>
  <c r="X16" i="12"/>
  <c r="X18" i="12"/>
  <c r="X64" i="12"/>
  <c r="X65" i="12"/>
  <c r="X27" i="5"/>
  <c r="W26" i="12"/>
  <c r="W260" i="5"/>
  <c r="W266" i="5"/>
  <c r="W29" i="12"/>
  <c r="W39" i="1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9" i="2"/>
  <c r="W7" i="12"/>
  <c r="W8" i="12"/>
  <c r="W44" i="2"/>
  <c r="W9" i="12"/>
  <c r="W96" i="2"/>
  <c r="W10" i="12"/>
  <c r="W52" i="10"/>
  <c r="W53" i="10"/>
  <c r="W54" i="10"/>
  <c r="W55" i="10"/>
  <c r="W56" i="10"/>
  <c r="W57" i="10"/>
  <c r="W58" i="10"/>
  <c r="W59" i="10"/>
  <c r="W60" i="10"/>
  <c r="W11" i="12"/>
  <c r="W12" i="12"/>
  <c r="W13" i="12"/>
  <c r="W151" i="2"/>
  <c r="W152" i="2"/>
  <c r="W153" i="2"/>
  <c r="W14" i="12"/>
  <c r="W203" i="2"/>
  <c r="W204" i="2"/>
  <c r="W205" i="2"/>
  <c r="W15" i="12"/>
  <c r="W16" i="12"/>
  <c r="W18" i="12"/>
  <c r="W64" i="12"/>
  <c r="W65" i="12"/>
  <c r="W27" i="5"/>
  <c r="V26" i="12"/>
  <c r="V260" i="5"/>
  <c r="V266" i="5"/>
  <c r="V29" i="12"/>
  <c r="V39" i="1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9" i="2"/>
  <c r="V7" i="12"/>
  <c r="V8" i="12"/>
  <c r="V44" i="2"/>
  <c r="V9" i="12"/>
  <c r="V96" i="2"/>
  <c r="V10" i="12"/>
  <c r="V52" i="10"/>
  <c r="V53" i="10"/>
  <c r="V54" i="10"/>
  <c r="V55" i="10"/>
  <c r="V56" i="10"/>
  <c r="V57" i="10"/>
  <c r="V58" i="10"/>
  <c r="V59" i="10"/>
  <c r="V60" i="10"/>
  <c r="V11" i="12"/>
  <c r="V12" i="12"/>
  <c r="V13" i="12"/>
  <c r="V151" i="2"/>
  <c r="V152" i="2"/>
  <c r="V153" i="2"/>
  <c r="V14" i="12"/>
  <c r="V203" i="2"/>
  <c r="V204" i="2"/>
  <c r="V205" i="2"/>
  <c r="V15" i="12"/>
  <c r="V16" i="12"/>
  <c r="V18" i="12"/>
  <c r="V64" i="12"/>
  <c r="V65" i="12"/>
  <c r="V27" i="5"/>
  <c r="U26" i="12"/>
  <c r="U260" i="5"/>
  <c r="U266" i="5"/>
  <c r="U29" i="12"/>
  <c r="U39" i="1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9" i="2"/>
  <c r="U7" i="12"/>
  <c r="U8" i="12"/>
  <c r="U44" i="2"/>
  <c r="U9" i="12"/>
  <c r="U96" i="2"/>
  <c r="U10" i="12"/>
  <c r="U52" i="10"/>
  <c r="U53" i="10"/>
  <c r="U54" i="10"/>
  <c r="U55" i="10"/>
  <c r="U56" i="10"/>
  <c r="U57" i="10"/>
  <c r="U58" i="10"/>
  <c r="U59" i="10"/>
  <c r="U60" i="10"/>
  <c r="U11" i="12"/>
  <c r="U12" i="12"/>
  <c r="U13" i="12"/>
  <c r="U151" i="2"/>
  <c r="U152" i="2"/>
  <c r="U153" i="2"/>
  <c r="U14" i="12"/>
  <c r="U203" i="2"/>
  <c r="U204" i="2"/>
  <c r="U205" i="2"/>
  <c r="U15" i="12"/>
  <c r="U16" i="12"/>
  <c r="U18" i="12"/>
  <c r="U64" i="12"/>
  <c r="U65" i="12"/>
  <c r="U27" i="5"/>
  <c r="T26" i="12"/>
  <c r="T260" i="5"/>
  <c r="T266" i="5"/>
  <c r="T29" i="12"/>
  <c r="T39" i="1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9" i="2"/>
  <c r="T7" i="12"/>
  <c r="T8" i="12"/>
  <c r="T44" i="2"/>
  <c r="T9" i="12"/>
  <c r="T96" i="2"/>
  <c r="T10" i="12"/>
  <c r="S8" i="10"/>
  <c r="Q19" i="10"/>
  <c r="T19" i="10"/>
  <c r="T41" i="10"/>
  <c r="B52" i="10"/>
  <c r="Q52" i="10"/>
  <c r="T52" i="10"/>
  <c r="S9" i="10"/>
  <c r="B20" i="10"/>
  <c r="Q20" i="10"/>
  <c r="T20" i="10"/>
  <c r="T42" i="10"/>
  <c r="B53" i="10"/>
  <c r="Q53" i="10"/>
  <c r="T53" i="10"/>
  <c r="S10" i="10"/>
  <c r="B21" i="10"/>
  <c r="Q21" i="10"/>
  <c r="T21" i="10"/>
  <c r="T43" i="10"/>
  <c r="B54" i="10"/>
  <c r="Q54" i="10"/>
  <c r="T54" i="10"/>
  <c r="S11" i="10"/>
  <c r="B22" i="10"/>
  <c r="Q22" i="10"/>
  <c r="T22" i="10"/>
  <c r="T44" i="10"/>
  <c r="B55" i="10"/>
  <c r="Q55" i="10"/>
  <c r="T55" i="10"/>
  <c r="S12" i="10"/>
  <c r="B23" i="10"/>
  <c r="Q23" i="10"/>
  <c r="T23" i="10"/>
  <c r="T45" i="10"/>
  <c r="B56" i="10"/>
  <c r="Q56" i="10"/>
  <c r="T56" i="10"/>
  <c r="S13" i="10"/>
  <c r="B24" i="10"/>
  <c r="Q24" i="10"/>
  <c r="T24" i="10"/>
  <c r="T46" i="10"/>
  <c r="B57" i="10"/>
  <c r="Q57" i="10"/>
  <c r="T57" i="10"/>
  <c r="S14" i="10"/>
  <c r="B25" i="10"/>
  <c r="Q25" i="10"/>
  <c r="T25" i="10"/>
  <c r="T47" i="10"/>
  <c r="B58" i="10"/>
  <c r="Q58" i="10"/>
  <c r="T58" i="10"/>
  <c r="S15" i="10"/>
  <c r="B26" i="10"/>
  <c r="Q26" i="10"/>
  <c r="T26" i="10"/>
  <c r="T48" i="10"/>
  <c r="B59" i="10"/>
  <c r="Q59" i="10"/>
  <c r="T59" i="10"/>
  <c r="T60" i="10"/>
  <c r="T11" i="12"/>
  <c r="T12" i="12"/>
  <c r="T13" i="12"/>
  <c r="T151" i="2"/>
  <c r="T152" i="2"/>
  <c r="T153" i="2"/>
  <c r="T14" i="12"/>
  <c r="T203" i="2"/>
  <c r="T204" i="2"/>
  <c r="T205" i="2"/>
  <c r="T15" i="12"/>
  <c r="T16" i="12"/>
  <c r="T18" i="12"/>
  <c r="T64" i="12"/>
  <c r="T65" i="12"/>
  <c r="T27" i="5"/>
  <c r="S26" i="12"/>
  <c r="S260" i="5"/>
  <c r="S266" i="5"/>
  <c r="S29" i="12"/>
  <c r="S39" i="1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9" i="2"/>
  <c r="S7" i="12"/>
  <c r="S8" i="12"/>
  <c r="S44" i="2"/>
  <c r="S9" i="12"/>
  <c r="S96" i="2"/>
  <c r="S10" i="12"/>
  <c r="S52" i="10"/>
  <c r="S53" i="10"/>
  <c r="S54" i="10"/>
  <c r="S55" i="10"/>
  <c r="S56" i="10"/>
  <c r="S57" i="10"/>
  <c r="S58" i="10"/>
  <c r="S59" i="10"/>
  <c r="S60" i="10"/>
  <c r="S11" i="12"/>
  <c r="S12" i="12"/>
  <c r="S13" i="12"/>
  <c r="S151" i="2"/>
  <c r="S152" i="2"/>
  <c r="S153" i="2"/>
  <c r="S14" i="12"/>
  <c r="S203" i="2"/>
  <c r="S204" i="2"/>
  <c r="S205" i="2"/>
  <c r="S15" i="12"/>
  <c r="S16" i="12"/>
  <c r="S18" i="12"/>
  <c r="S64" i="12"/>
  <c r="S65" i="12"/>
  <c r="S27" i="5"/>
  <c r="R26" i="12"/>
  <c r="R260" i="5"/>
  <c r="R266" i="5"/>
  <c r="R29" i="12"/>
  <c r="R39" i="1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9" i="2"/>
  <c r="R7" i="12"/>
  <c r="R8" i="12"/>
  <c r="R44" i="2"/>
  <c r="R9" i="12"/>
  <c r="R96" i="2"/>
  <c r="R10" i="12"/>
  <c r="R52" i="10"/>
  <c r="R53" i="10"/>
  <c r="R54" i="10"/>
  <c r="R55" i="10"/>
  <c r="R56" i="10"/>
  <c r="R57" i="10"/>
  <c r="R58" i="10"/>
  <c r="R59" i="10"/>
  <c r="R60" i="10"/>
  <c r="R11" i="12"/>
  <c r="R12" i="12"/>
  <c r="R13" i="12"/>
  <c r="R151" i="2"/>
  <c r="R152" i="2"/>
  <c r="R153" i="2"/>
  <c r="R14" i="12"/>
  <c r="R203" i="2"/>
  <c r="R204" i="2"/>
  <c r="R205" i="2"/>
  <c r="R15" i="12"/>
  <c r="R16" i="12"/>
  <c r="R18" i="12"/>
  <c r="R64" i="12"/>
  <c r="R65" i="12"/>
  <c r="R27" i="5"/>
  <c r="S42" i="12"/>
  <c r="T42" i="12"/>
  <c r="U42" i="12"/>
  <c r="V42" i="12"/>
  <c r="W42" i="12"/>
  <c r="X42" i="12"/>
  <c r="Y42" i="12"/>
  <c r="Z42" i="12"/>
  <c r="AA42" i="12"/>
  <c r="AB42" i="12"/>
  <c r="AC42" i="12"/>
  <c r="S43" i="12"/>
  <c r="T43" i="12"/>
  <c r="U43" i="12"/>
  <c r="V43" i="12"/>
  <c r="W43" i="12"/>
  <c r="X43" i="12"/>
  <c r="Y43" i="12"/>
  <c r="Z43" i="12"/>
  <c r="AA43" i="12"/>
  <c r="AB43" i="12"/>
  <c r="AC43" i="12"/>
  <c r="D44" i="12"/>
  <c r="E44" i="12"/>
  <c r="F44" i="12"/>
  <c r="G44" i="12"/>
  <c r="H44" i="12"/>
  <c r="I44" i="12"/>
  <c r="J44" i="12"/>
  <c r="K44" i="12"/>
  <c r="L44" i="12"/>
  <c r="M44" i="12"/>
  <c r="N44" i="12"/>
  <c r="R44" i="12"/>
  <c r="S44" i="12"/>
  <c r="T44" i="12"/>
  <c r="U44" i="12"/>
  <c r="V44" i="12"/>
  <c r="W44" i="12"/>
  <c r="X44" i="12"/>
  <c r="Y44" i="12"/>
  <c r="Z44" i="12"/>
  <c r="AA44" i="12"/>
  <c r="AB44" i="12"/>
  <c r="AC44" i="12"/>
  <c r="S45" i="12"/>
  <c r="T45" i="12"/>
  <c r="U45" i="12"/>
  <c r="V45" i="12"/>
  <c r="W45" i="12"/>
  <c r="X45" i="12"/>
  <c r="Y45" i="12"/>
  <c r="Z45" i="12"/>
  <c r="AA45" i="12"/>
  <c r="AB45" i="12"/>
  <c r="AC45" i="12"/>
  <c r="D46" i="12"/>
  <c r="E46" i="12"/>
  <c r="F46" i="12"/>
  <c r="G46" i="12"/>
  <c r="H46" i="12"/>
  <c r="I46" i="12"/>
  <c r="J46" i="12"/>
  <c r="K46" i="12"/>
  <c r="L46" i="12"/>
  <c r="M46" i="12"/>
  <c r="N46" i="12"/>
  <c r="R46" i="12"/>
  <c r="S46" i="12"/>
  <c r="T46" i="12"/>
  <c r="U46" i="12"/>
  <c r="V46" i="12"/>
  <c r="W46" i="12"/>
  <c r="X46" i="12"/>
  <c r="Y46" i="12"/>
  <c r="Z46" i="12"/>
  <c r="AA46" i="12"/>
  <c r="AB46" i="12"/>
  <c r="AC46" i="12"/>
  <c r="AC47" i="12"/>
  <c r="AC26" i="5"/>
  <c r="AB47" i="12"/>
  <c r="AB26" i="5"/>
  <c r="AA47" i="12"/>
  <c r="AA26" i="5"/>
  <c r="Z47" i="12"/>
  <c r="Z26" i="5"/>
  <c r="Y47" i="12"/>
  <c r="Y26" i="5"/>
  <c r="X47" i="12"/>
  <c r="X26" i="5"/>
  <c r="W47" i="12"/>
  <c r="W26" i="5"/>
  <c r="V47" i="12"/>
  <c r="V26" i="5"/>
  <c r="U47" i="12"/>
  <c r="U26" i="5"/>
  <c r="T47" i="12"/>
  <c r="T26" i="5"/>
  <c r="S47" i="12"/>
  <c r="S26" i="5"/>
  <c r="R47" i="12"/>
  <c r="R26" i="5"/>
  <c r="AC25" i="5"/>
  <c r="AB25" i="5"/>
  <c r="AA25" i="5"/>
  <c r="Z25" i="5"/>
  <c r="Y25" i="5"/>
  <c r="X25" i="5"/>
  <c r="W25" i="5"/>
  <c r="V25" i="5"/>
  <c r="U25" i="5"/>
  <c r="T25" i="5"/>
  <c r="S25" i="5"/>
  <c r="R25" i="5"/>
  <c r="AC24" i="5"/>
  <c r="AB24" i="5"/>
  <c r="AA24" i="5"/>
  <c r="Z24" i="5"/>
  <c r="Y24" i="5"/>
  <c r="X24" i="5"/>
  <c r="W24" i="5"/>
  <c r="V24" i="5"/>
  <c r="U24" i="5"/>
  <c r="T24" i="5"/>
  <c r="S24" i="5"/>
  <c r="R24" i="5"/>
  <c r="AC23" i="5"/>
  <c r="AC29" i="5"/>
  <c r="AB23" i="5"/>
  <c r="AB29" i="5"/>
  <c r="AA23" i="5"/>
  <c r="AA29" i="5"/>
  <c r="Z23" i="5"/>
  <c r="Z29" i="5"/>
  <c r="Y23" i="5"/>
  <c r="Y29" i="5"/>
  <c r="X23" i="5"/>
  <c r="X29" i="5"/>
  <c r="W23" i="5"/>
  <c r="W29" i="5"/>
  <c r="V23" i="5"/>
  <c r="V29" i="5"/>
  <c r="U23" i="5"/>
  <c r="U29" i="5"/>
  <c r="T23" i="5"/>
  <c r="T29" i="5"/>
  <c r="S23" i="5"/>
  <c r="S29" i="5"/>
  <c r="R23" i="5"/>
  <c r="R29" i="5"/>
  <c r="D113" i="2"/>
  <c r="D114" i="2"/>
  <c r="D11"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9" i="2"/>
  <c r="D7" i="12"/>
  <c r="D8" i="12"/>
  <c r="D44" i="2"/>
  <c r="D9" i="12"/>
  <c r="D96" i="2"/>
  <c r="D10" i="12"/>
  <c r="D12" i="12"/>
  <c r="D13" i="12"/>
  <c r="D151" i="2"/>
  <c r="D152" i="2"/>
  <c r="D153" i="2"/>
  <c r="D14" i="12"/>
  <c r="D99" i="2"/>
  <c r="D203" i="2"/>
  <c r="D204" i="2"/>
  <c r="D205" i="2"/>
  <c r="D15" i="12"/>
  <c r="D16" i="12"/>
  <c r="D18" i="12"/>
  <c r="D23" i="5"/>
  <c r="D26" i="12"/>
  <c r="D24" i="5"/>
  <c r="D20" i="13"/>
  <c r="C20" i="13"/>
  <c r="C258" i="5"/>
  <c r="D258" i="5"/>
  <c r="D260" i="5"/>
  <c r="D266" i="5"/>
  <c r="D29" i="12"/>
  <c r="D39" i="12"/>
  <c r="D25" i="5"/>
  <c r="D42" i="12"/>
  <c r="D43" i="12"/>
  <c r="D45" i="12"/>
  <c r="D47" i="12"/>
  <c r="D26" i="5"/>
  <c r="D60" i="12"/>
  <c r="D64" i="12"/>
  <c r="D65" i="12"/>
  <c r="D27" i="5"/>
  <c r="D98" i="15"/>
  <c r="D102" i="15"/>
  <c r="D113" i="15"/>
  <c r="D19" i="15"/>
  <c r="D156" i="15"/>
  <c r="D160" i="15"/>
  <c r="D171" i="15"/>
  <c r="D20" i="15"/>
  <c r="D214" i="15"/>
  <c r="D218" i="15"/>
  <c r="D229" i="15"/>
  <c r="D21" i="15"/>
  <c r="D273" i="15"/>
  <c r="D277" i="15"/>
  <c r="D288" i="15"/>
  <c r="D22" i="15"/>
  <c r="D332" i="15"/>
  <c r="D336" i="15"/>
  <c r="D347" i="15"/>
  <c r="D23" i="15"/>
  <c r="D24" i="15"/>
  <c r="D28" i="5"/>
  <c r="D29" i="5"/>
  <c r="E9" i="2"/>
  <c r="E113" i="2"/>
  <c r="E10"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61" i="2"/>
  <c r="E165" i="2"/>
  <c r="E62" i="2"/>
  <c r="E166" i="2"/>
  <c r="E63" i="2"/>
  <c r="E167" i="2"/>
  <c r="E64" i="2"/>
  <c r="E168" i="2"/>
  <c r="E65" i="2"/>
  <c r="E169" i="2"/>
  <c r="E66" i="2"/>
  <c r="E170" i="2"/>
  <c r="E67"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9" i="2"/>
  <c r="E7" i="12"/>
  <c r="E8" i="12"/>
  <c r="E44" i="2"/>
  <c r="E9" i="12"/>
  <c r="E96" i="2"/>
  <c r="E10" i="12"/>
  <c r="E12" i="12"/>
  <c r="E13" i="12"/>
  <c r="E151" i="2"/>
  <c r="E152" i="2"/>
  <c r="E153" i="2"/>
  <c r="E14" i="12"/>
  <c r="E99" i="2"/>
  <c r="E203" i="2"/>
  <c r="E204" i="2"/>
  <c r="E205" i="2"/>
  <c r="E15" i="12"/>
  <c r="E16" i="12"/>
  <c r="E18" i="12"/>
  <c r="E23" i="5"/>
  <c r="E26" i="12"/>
  <c r="E24" i="5"/>
  <c r="E20" i="13"/>
  <c r="E258" i="5"/>
  <c r="E260" i="5"/>
  <c r="E266" i="5"/>
  <c r="E29" i="12"/>
  <c r="E39" i="12"/>
  <c r="E25" i="5"/>
  <c r="E42" i="12"/>
  <c r="E43" i="12"/>
  <c r="E45" i="12"/>
  <c r="E47" i="12"/>
  <c r="E26" i="5"/>
  <c r="E60" i="12"/>
  <c r="E64" i="12"/>
  <c r="E65" i="12"/>
  <c r="E27" i="5"/>
  <c r="E98" i="15"/>
  <c r="E102" i="15"/>
  <c r="E113" i="15"/>
  <c r="E19" i="15"/>
  <c r="E156" i="15"/>
  <c r="E160" i="15"/>
  <c r="E171" i="15"/>
  <c r="E20" i="15"/>
  <c r="E214" i="15"/>
  <c r="E218" i="15"/>
  <c r="E229" i="15"/>
  <c r="E21" i="15"/>
  <c r="E273" i="15"/>
  <c r="E277" i="15"/>
  <c r="E288" i="15"/>
  <c r="E22" i="15"/>
  <c r="E332" i="15"/>
  <c r="E336" i="15"/>
  <c r="E347" i="15"/>
  <c r="E23" i="15"/>
  <c r="E24" i="15"/>
  <c r="E28" i="5"/>
  <c r="E29" i="5"/>
  <c r="F9" i="2"/>
  <c r="F113" i="2"/>
  <c r="F10"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61" i="2"/>
  <c r="F165" i="2"/>
  <c r="F62" i="2"/>
  <c r="F166" i="2"/>
  <c r="F63" i="2"/>
  <c r="F167" i="2"/>
  <c r="F64" i="2"/>
  <c r="F168" i="2"/>
  <c r="F65" i="2"/>
  <c r="F169" i="2"/>
  <c r="F66" i="2"/>
  <c r="F170" i="2"/>
  <c r="F67"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9" i="2"/>
  <c r="F7" i="12"/>
  <c r="F8" i="12"/>
  <c r="F44" i="2"/>
  <c r="F9" i="12"/>
  <c r="F96" i="2"/>
  <c r="F10" i="12"/>
  <c r="F12" i="12"/>
  <c r="F13" i="12"/>
  <c r="F151" i="2"/>
  <c r="F152" i="2"/>
  <c r="F153" i="2"/>
  <c r="F14" i="12"/>
  <c r="F99" i="2"/>
  <c r="F203" i="2"/>
  <c r="F204" i="2"/>
  <c r="F205" i="2"/>
  <c r="F15" i="12"/>
  <c r="F16" i="12"/>
  <c r="F18" i="12"/>
  <c r="F23" i="5"/>
  <c r="F26" i="12"/>
  <c r="F24" i="5"/>
  <c r="F20" i="13"/>
  <c r="F258" i="5"/>
  <c r="F260" i="5"/>
  <c r="F266" i="5"/>
  <c r="F29" i="12"/>
  <c r="F39" i="12"/>
  <c r="F25" i="5"/>
  <c r="F42" i="12"/>
  <c r="F43" i="12"/>
  <c r="F45" i="12"/>
  <c r="F47" i="12"/>
  <c r="F26" i="5"/>
  <c r="F60" i="12"/>
  <c r="F64" i="12"/>
  <c r="F65" i="12"/>
  <c r="F27" i="5"/>
  <c r="F98" i="15"/>
  <c r="F102" i="15"/>
  <c r="F113" i="15"/>
  <c r="F19" i="15"/>
  <c r="F156" i="15"/>
  <c r="F160" i="15"/>
  <c r="F171" i="15"/>
  <c r="F20" i="15"/>
  <c r="F214" i="15"/>
  <c r="F218" i="15"/>
  <c r="F229" i="15"/>
  <c r="F21" i="15"/>
  <c r="F273" i="15"/>
  <c r="F277" i="15"/>
  <c r="F288" i="15"/>
  <c r="F22" i="15"/>
  <c r="F332" i="15"/>
  <c r="F336" i="15"/>
  <c r="F347" i="15"/>
  <c r="F23" i="15"/>
  <c r="F24" i="15"/>
  <c r="F28" i="5"/>
  <c r="F29" i="5"/>
  <c r="G9" i="2"/>
  <c r="G113" i="2"/>
  <c r="G10"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61" i="2"/>
  <c r="G165" i="2"/>
  <c r="G62" i="2"/>
  <c r="G166" i="2"/>
  <c r="G63" i="2"/>
  <c r="G167" i="2"/>
  <c r="G64" i="2"/>
  <c r="G168" i="2"/>
  <c r="G65" i="2"/>
  <c r="G169" i="2"/>
  <c r="G66" i="2"/>
  <c r="G170" i="2"/>
  <c r="G67"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9" i="2"/>
  <c r="G7" i="12"/>
  <c r="G8" i="12"/>
  <c r="G44" i="2"/>
  <c r="G9" i="12"/>
  <c r="G96" i="2"/>
  <c r="G10" i="12"/>
  <c r="G12" i="12"/>
  <c r="G13" i="12"/>
  <c r="G151" i="2"/>
  <c r="G152" i="2"/>
  <c r="G153" i="2"/>
  <c r="G14" i="12"/>
  <c r="G99" i="2"/>
  <c r="G203" i="2"/>
  <c r="G204" i="2"/>
  <c r="G205" i="2"/>
  <c r="G15" i="12"/>
  <c r="G16" i="12"/>
  <c r="G18" i="12"/>
  <c r="G23" i="5"/>
  <c r="G26" i="12"/>
  <c r="G24" i="5"/>
  <c r="G20" i="13"/>
  <c r="G258" i="5"/>
  <c r="G260" i="5"/>
  <c r="G266" i="5"/>
  <c r="G29" i="12"/>
  <c r="G39" i="12"/>
  <c r="G25" i="5"/>
  <c r="G42" i="12"/>
  <c r="G43" i="12"/>
  <c r="G45" i="12"/>
  <c r="G47" i="12"/>
  <c r="G26" i="5"/>
  <c r="G60" i="12"/>
  <c r="G64" i="12"/>
  <c r="G65" i="12"/>
  <c r="G27" i="5"/>
  <c r="G98" i="15"/>
  <c r="G102" i="15"/>
  <c r="G113" i="15"/>
  <c r="G19" i="15"/>
  <c r="G156" i="15"/>
  <c r="G160" i="15"/>
  <c r="G171" i="15"/>
  <c r="G20" i="15"/>
  <c r="G214" i="15"/>
  <c r="G218" i="15"/>
  <c r="G229" i="15"/>
  <c r="G21" i="15"/>
  <c r="G273" i="15"/>
  <c r="G277" i="15"/>
  <c r="G288" i="15"/>
  <c r="G22" i="15"/>
  <c r="G332" i="15"/>
  <c r="G336" i="15"/>
  <c r="G347" i="15"/>
  <c r="G23" i="15"/>
  <c r="G24" i="15"/>
  <c r="G28" i="5"/>
  <c r="G29" i="5"/>
  <c r="H9" i="2"/>
  <c r="H113" i="2"/>
  <c r="H10"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61" i="2"/>
  <c r="H165" i="2"/>
  <c r="H62" i="2"/>
  <c r="H166" i="2"/>
  <c r="H63" i="2"/>
  <c r="H167" i="2"/>
  <c r="H64" i="2"/>
  <c r="H168" i="2"/>
  <c r="H65" i="2"/>
  <c r="H169" i="2"/>
  <c r="H66" i="2"/>
  <c r="H170" i="2"/>
  <c r="H67"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9" i="2"/>
  <c r="H7" i="12"/>
  <c r="H8" i="12"/>
  <c r="H44" i="2"/>
  <c r="H9" i="12"/>
  <c r="H96" i="2"/>
  <c r="H10" i="12"/>
  <c r="H12" i="12"/>
  <c r="H13" i="12"/>
  <c r="H151" i="2"/>
  <c r="H152" i="2"/>
  <c r="H153" i="2"/>
  <c r="H14" i="12"/>
  <c r="H203" i="2"/>
  <c r="H204" i="2"/>
  <c r="H205" i="2"/>
  <c r="H15" i="12"/>
  <c r="H16" i="12"/>
  <c r="H18" i="12"/>
  <c r="H23" i="5"/>
  <c r="H26" i="12"/>
  <c r="H24" i="5"/>
  <c r="H20" i="13"/>
  <c r="H258" i="5"/>
  <c r="H260" i="5"/>
  <c r="H266" i="5"/>
  <c r="H29" i="12"/>
  <c r="H39" i="12"/>
  <c r="H25" i="5"/>
  <c r="H42" i="12"/>
  <c r="H43" i="12"/>
  <c r="H47" i="12"/>
  <c r="H26" i="5"/>
  <c r="H60" i="12"/>
  <c r="H64" i="12"/>
  <c r="H65" i="12"/>
  <c r="H27" i="5"/>
  <c r="H98" i="15"/>
  <c r="H102" i="15"/>
  <c r="H113" i="15"/>
  <c r="H19" i="15"/>
  <c r="H156" i="15"/>
  <c r="H160" i="15"/>
  <c r="H171" i="15"/>
  <c r="H20" i="15"/>
  <c r="H214" i="15"/>
  <c r="H218" i="15"/>
  <c r="H229" i="15"/>
  <c r="H21" i="15"/>
  <c r="H273" i="15"/>
  <c r="H277" i="15"/>
  <c r="H288" i="15"/>
  <c r="H22" i="15"/>
  <c r="H332" i="15"/>
  <c r="H336" i="15"/>
  <c r="H347" i="15"/>
  <c r="H23" i="15"/>
  <c r="H24" i="15"/>
  <c r="H28" i="5"/>
  <c r="H29" i="5"/>
  <c r="I9" i="2"/>
  <c r="I113" i="2"/>
  <c r="I10"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61" i="2"/>
  <c r="I165" i="2"/>
  <c r="I62" i="2"/>
  <c r="I166" i="2"/>
  <c r="I63" i="2"/>
  <c r="I167" i="2"/>
  <c r="I64" i="2"/>
  <c r="I168" i="2"/>
  <c r="I65" i="2"/>
  <c r="I169" i="2"/>
  <c r="I66" i="2"/>
  <c r="I170" i="2"/>
  <c r="I67"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9" i="2"/>
  <c r="I7" i="12"/>
  <c r="I8" i="12"/>
  <c r="I44" i="2"/>
  <c r="I9" i="12"/>
  <c r="I96" i="2"/>
  <c r="I10" i="12"/>
  <c r="I12" i="12"/>
  <c r="I13" i="12"/>
  <c r="I151" i="2"/>
  <c r="I152" i="2"/>
  <c r="I153" i="2"/>
  <c r="I14" i="12"/>
  <c r="I203" i="2"/>
  <c r="I204" i="2"/>
  <c r="I205" i="2"/>
  <c r="I15" i="12"/>
  <c r="I16" i="12"/>
  <c r="I18" i="12"/>
  <c r="I23" i="5"/>
  <c r="I26" i="12"/>
  <c r="I24" i="5"/>
  <c r="I20" i="13"/>
  <c r="I258" i="5"/>
  <c r="I260" i="5"/>
  <c r="I266" i="5"/>
  <c r="I29" i="12"/>
  <c r="I39" i="12"/>
  <c r="I25" i="5"/>
  <c r="I42" i="12"/>
  <c r="I43" i="12"/>
  <c r="I47" i="12"/>
  <c r="I26" i="5"/>
  <c r="I64" i="12"/>
  <c r="I65" i="12"/>
  <c r="I27" i="5"/>
  <c r="I98" i="15"/>
  <c r="I102" i="15"/>
  <c r="I113" i="15"/>
  <c r="I19" i="15"/>
  <c r="I156" i="15"/>
  <c r="I160" i="15"/>
  <c r="I171" i="15"/>
  <c r="I20" i="15"/>
  <c r="I214" i="15"/>
  <c r="I218" i="15"/>
  <c r="I229" i="15"/>
  <c r="I21" i="15"/>
  <c r="I273" i="15"/>
  <c r="I277" i="15"/>
  <c r="I288" i="15"/>
  <c r="I22" i="15"/>
  <c r="I332" i="15"/>
  <c r="I336" i="15"/>
  <c r="I347" i="15"/>
  <c r="I23" i="15"/>
  <c r="I24" i="15"/>
  <c r="I28" i="5"/>
  <c r="I29" i="5"/>
  <c r="J9" i="2"/>
  <c r="J113" i="2"/>
  <c r="J10"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61" i="2"/>
  <c r="J165" i="2"/>
  <c r="J62" i="2"/>
  <c r="J166" i="2"/>
  <c r="J63" i="2"/>
  <c r="J167" i="2"/>
  <c r="J64" i="2"/>
  <c r="J168" i="2"/>
  <c r="J65" i="2"/>
  <c r="J169" i="2"/>
  <c r="J66" i="2"/>
  <c r="J170" i="2"/>
  <c r="J67"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9" i="2"/>
  <c r="J7" i="12"/>
  <c r="J8" i="12"/>
  <c r="J44" i="2"/>
  <c r="J9" i="12"/>
  <c r="J96" i="2"/>
  <c r="J10" i="12"/>
  <c r="J12" i="12"/>
  <c r="J13" i="12"/>
  <c r="J151" i="2"/>
  <c r="J152" i="2"/>
  <c r="J153" i="2"/>
  <c r="J14" i="12"/>
  <c r="J203" i="2"/>
  <c r="J204" i="2"/>
  <c r="J205" i="2"/>
  <c r="J15" i="12"/>
  <c r="J16" i="12"/>
  <c r="J18" i="12"/>
  <c r="J23" i="5"/>
  <c r="J26" i="12"/>
  <c r="J24" i="5"/>
  <c r="J20" i="13"/>
  <c r="J258" i="5"/>
  <c r="J260" i="5"/>
  <c r="J266" i="5"/>
  <c r="J29" i="12"/>
  <c r="J39" i="12"/>
  <c r="J25" i="5"/>
  <c r="J42" i="12"/>
  <c r="J43" i="12"/>
  <c r="J45" i="12"/>
  <c r="J47" i="12"/>
  <c r="J26" i="5"/>
  <c r="J64" i="12"/>
  <c r="J65" i="12"/>
  <c r="J27" i="5"/>
  <c r="J98" i="15"/>
  <c r="J102" i="15"/>
  <c r="J113" i="15"/>
  <c r="J19" i="15"/>
  <c r="J156" i="15"/>
  <c r="J160" i="15"/>
  <c r="J171" i="15"/>
  <c r="J20" i="15"/>
  <c r="J214" i="15"/>
  <c r="J218" i="15"/>
  <c r="J229" i="15"/>
  <c r="J21" i="15"/>
  <c r="J273" i="15"/>
  <c r="J277" i="15"/>
  <c r="J288" i="15"/>
  <c r="J22" i="15"/>
  <c r="J332" i="15"/>
  <c r="J336" i="15"/>
  <c r="J347" i="15"/>
  <c r="J23" i="15"/>
  <c r="J24" i="15"/>
  <c r="J28" i="5"/>
  <c r="J29" i="5"/>
  <c r="K9" i="2"/>
  <c r="K113" i="2"/>
  <c r="K10"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61" i="2"/>
  <c r="K165" i="2"/>
  <c r="K62" i="2"/>
  <c r="K166" i="2"/>
  <c r="K63" i="2"/>
  <c r="K167" i="2"/>
  <c r="K64" i="2"/>
  <c r="K168" i="2"/>
  <c r="K65" i="2"/>
  <c r="K169" i="2"/>
  <c r="K66" i="2"/>
  <c r="K170" i="2"/>
  <c r="K67"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9" i="2"/>
  <c r="K7" i="12"/>
  <c r="K8" i="12"/>
  <c r="K44" i="2"/>
  <c r="K9" i="12"/>
  <c r="K96" i="2"/>
  <c r="K10" i="12"/>
  <c r="K12" i="12"/>
  <c r="K13" i="12"/>
  <c r="K151" i="2"/>
  <c r="K152" i="2"/>
  <c r="K153" i="2"/>
  <c r="K14" i="12"/>
  <c r="K203" i="2"/>
  <c r="K204" i="2"/>
  <c r="K205" i="2"/>
  <c r="K15" i="12"/>
  <c r="K16" i="12"/>
  <c r="K18" i="12"/>
  <c r="K23" i="5"/>
  <c r="K26" i="12"/>
  <c r="K24" i="5"/>
  <c r="K20" i="13"/>
  <c r="K258" i="5"/>
  <c r="K260" i="5"/>
  <c r="K266" i="5"/>
  <c r="K29" i="12"/>
  <c r="K39" i="12"/>
  <c r="K25" i="5"/>
  <c r="K42" i="12"/>
  <c r="K43" i="12"/>
  <c r="K45" i="12"/>
  <c r="K47" i="12"/>
  <c r="K26" i="5"/>
  <c r="K64" i="12"/>
  <c r="K65" i="12"/>
  <c r="K27" i="5"/>
  <c r="K98" i="15"/>
  <c r="K102" i="15"/>
  <c r="K113" i="15"/>
  <c r="K19" i="15"/>
  <c r="K156" i="15"/>
  <c r="K160" i="15"/>
  <c r="K171" i="15"/>
  <c r="K20" i="15"/>
  <c r="K214" i="15"/>
  <c r="K218" i="15"/>
  <c r="K229" i="15"/>
  <c r="K21" i="15"/>
  <c r="K273" i="15"/>
  <c r="K277" i="15"/>
  <c r="K288" i="15"/>
  <c r="K22" i="15"/>
  <c r="K332" i="15"/>
  <c r="K336" i="15"/>
  <c r="K347" i="15"/>
  <c r="K23" i="15"/>
  <c r="K24" i="15"/>
  <c r="K28" i="5"/>
  <c r="K29" i="5"/>
  <c r="L9" i="2"/>
  <c r="L113" i="2"/>
  <c r="L10"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61" i="2"/>
  <c r="L165" i="2"/>
  <c r="L62" i="2"/>
  <c r="L166" i="2"/>
  <c r="L63" i="2"/>
  <c r="L167" i="2"/>
  <c r="L64" i="2"/>
  <c r="L168" i="2"/>
  <c r="L65" i="2"/>
  <c r="L169" i="2"/>
  <c r="L66" i="2"/>
  <c r="L170" i="2"/>
  <c r="L67"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9" i="2"/>
  <c r="L7" i="12"/>
  <c r="L8" i="12"/>
  <c r="L44" i="2"/>
  <c r="L9" i="12"/>
  <c r="L96" i="2"/>
  <c r="L10" i="12"/>
  <c r="L12" i="12"/>
  <c r="L13" i="12"/>
  <c r="L151" i="2"/>
  <c r="L152" i="2"/>
  <c r="L153" i="2"/>
  <c r="L14" i="12"/>
  <c r="L203" i="2"/>
  <c r="L204" i="2"/>
  <c r="L205" i="2"/>
  <c r="L15" i="12"/>
  <c r="L16" i="12"/>
  <c r="L18" i="12"/>
  <c r="L23" i="5"/>
  <c r="L26" i="12"/>
  <c r="L24" i="5"/>
  <c r="L20" i="13"/>
  <c r="L258" i="5"/>
  <c r="L260" i="5"/>
  <c r="L266" i="5"/>
  <c r="L29" i="12"/>
  <c r="L39" i="12"/>
  <c r="L25" i="5"/>
  <c r="L42" i="12"/>
  <c r="L43" i="12"/>
  <c r="L45" i="12"/>
  <c r="L47" i="12"/>
  <c r="L26" i="5"/>
  <c r="L64" i="12"/>
  <c r="L65" i="12"/>
  <c r="L27" i="5"/>
  <c r="L98" i="15"/>
  <c r="L102" i="15"/>
  <c r="L113" i="15"/>
  <c r="L19" i="15"/>
  <c r="L156" i="15"/>
  <c r="L160" i="15"/>
  <c r="L171" i="15"/>
  <c r="L20" i="15"/>
  <c r="L214" i="15"/>
  <c r="L218" i="15"/>
  <c r="L229" i="15"/>
  <c r="L21" i="15"/>
  <c r="L273" i="15"/>
  <c r="L277" i="15"/>
  <c r="L288" i="15"/>
  <c r="L22" i="15"/>
  <c r="L332" i="15"/>
  <c r="L336" i="15"/>
  <c r="L347" i="15"/>
  <c r="L23" i="15"/>
  <c r="L24" i="15"/>
  <c r="L28" i="5"/>
  <c r="L29" i="5"/>
  <c r="M9" i="2"/>
  <c r="M113" i="2"/>
  <c r="M10"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61" i="2"/>
  <c r="M165" i="2"/>
  <c r="M62" i="2"/>
  <c r="M166" i="2"/>
  <c r="M63" i="2"/>
  <c r="M167" i="2"/>
  <c r="M64" i="2"/>
  <c r="M168" i="2"/>
  <c r="M65" i="2"/>
  <c r="M169" i="2"/>
  <c r="M66" i="2"/>
  <c r="M170" i="2"/>
  <c r="M67"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9" i="2"/>
  <c r="M7" i="12"/>
  <c r="M8" i="12"/>
  <c r="M44" i="2"/>
  <c r="M9" i="12"/>
  <c r="M96" i="2"/>
  <c r="M10" i="12"/>
  <c r="M12" i="12"/>
  <c r="M13" i="12"/>
  <c r="M151" i="2"/>
  <c r="M152" i="2"/>
  <c r="M153" i="2"/>
  <c r="M14" i="12"/>
  <c r="M203" i="2"/>
  <c r="M204" i="2"/>
  <c r="M205" i="2"/>
  <c r="M15" i="12"/>
  <c r="M16" i="12"/>
  <c r="M18" i="12"/>
  <c r="M23" i="5"/>
  <c r="M26" i="12"/>
  <c r="M24" i="5"/>
  <c r="M20" i="13"/>
  <c r="M258" i="5"/>
  <c r="M260" i="5"/>
  <c r="M266" i="5"/>
  <c r="M29" i="12"/>
  <c r="M39" i="12"/>
  <c r="M25" i="5"/>
  <c r="M42" i="12"/>
  <c r="M43" i="12"/>
  <c r="M45" i="12"/>
  <c r="M47" i="12"/>
  <c r="M26" i="5"/>
  <c r="M64" i="12"/>
  <c r="M65" i="12"/>
  <c r="M27" i="5"/>
  <c r="M98" i="15"/>
  <c r="M102" i="15"/>
  <c r="M113" i="15"/>
  <c r="M19" i="15"/>
  <c r="M156" i="15"/>
  <c r="M160" i="15"/>
  <c r="M171" i="15"/>
  <c r="M20" i="15"/>
  <c r="M214" i="15"/>
  <c r="M218" i="15"/>
  <c r="M229" i="15"/>
  <c r="M21" i="15"/>
  <c r="M273" i="15"/>
  <c r="M277" i="15"/>
  <c r="M288" i="15"/>
  <c r="M22" i="15"/>
  <c r="M332" i="15"/>
  <c r="M336" i="15"/>
  <c r="M347" i="15"/>
  <c r="M23" i="15"/>
  <c r="M24" i="15"/>
  <c r="M28" i="5"/>
  <c r="M29" i="5"/>
  <c r="N9" i="2"/>
  <c r="N113" i="2"/>
  <c r="N10"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61" i="2"/>
  <c r="N165" i="2"/>
  <c r="N62" i="2"/>
  <c r="N166" i="2"/>
  <c r="N63" i="2"/>
  <c r="N167" i="2"/>
  <c r="N64" i="2"/>
  <c r="N168" i="2"/>
  <c r="N65" i="2"/>
  <c r="N169" i="2"/>
  <c r="N66" i="2"/>
  <c r="N170" i="2"/>
  <c r="N67"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9" i="2"/>
  <c r="N7" i="12"/>
  <c r="N8" i="12"/>
  <c r="N44" i="2"/>
  <c r="N9" i="12"/>
  <c r="N96" i="2"/>
  <c r="N10" i="12"/>
  <c r="N12" i="12"/>
  <c r="N13" i="12"/>
  <c r="N151" i="2"/>
  <c r="N152" i="2"/>
  <c r="N153" i="2"/>
  <c r="N14" i="12"/>
  <c r="N203" i="2"/>
  <c r="N204" i="2"/>
  <c r="N205" i="2"/>
  <c r="N15" i="12"/>
  <c r="N16" i="12"/>
  <c r="N18" i="12"/>
  <c r="N23" i="5"/>
  <c r="N26" i="12"/>
  <c r="N24" i="5"/>
  <c r="N20" i="13"/>
  <c r="N258" i="5"/>
  <c r="N260" i="5"/>
  <c r="N266" i="5"/>
  <c r="N29" i="12"/>
  <c r="N39" i="12"/>
  <c r="N25" i="5"/>
  <c r="N42" i="12"/>
  <c r="N43" i="12"/>
  <c r="N45" i="12"/>
  <c r="N47" i="12"/>
  <c r="N26" i="5"/>
  <c r="N64" i="12"/>
  <c r="N65" i="12"/>
  <c r="N27" i="5"/>
  <c r="N98" i="15"/>
  <c r="N102" i="15"/>
  <c r="N113" i="15"/>
  <c r="N19" i="15"/>
  <c r="N156" i="15"/>
  <c r="N160" i="15"/>
  <c r="N171" i="15"/>
  <c r="N20" i="15"/>
  <c r="N214" i="15"/>
  <c r="N218" i="15"/>
  <c r="N229" i="15"/>
  <c r="N21" i="15"/>
  <c r="N273" i="15"/>
  <c r="N277" i="15"/>
  <c r="N288" i="15"/>
  <c r="N22" i="15"/>
  <c r="N332" i="15"/>
  <c r="N336" i="15"/>
  <c r="N347" i="15"/>
  <c r="N23" i="15"/>
  <c r="N24" i="15"/>
  <c r="N28" i="5"/>
  <c r="N29" i="5"/>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9" i="2"/>
  <c r="C7" i="12"/>
  <c r="C8" i="12"/>
  <c r="C44" i="2"/>
  <c r="C9" i="12"/>
  <c r="C49" i="2"/>
  <c r="C51" i="2"/>
  <c r="C96" i="2"/>
  <c r="C101" i="2"/>
  <c r="C103" i="2"/>
  <c r="C10" i="12"/>
  <c r="C12" i="12"/>
  <c r="C13" i="12"/>
  <c r="C151" i="2"/>
  <c r="C152" i="2"/>
  <c r="C153" i="2"/>
  <c r="C14" i="12"/>
  <c r="C203" i="2"/>
  <c r="C204" i="2"/>
  <c r="C205" i="2"/>
  <c r="C15" i="12"/>
  <c r="C16" i="12"/>
  <c r="C18" i="12"/>
  <c r="C23" i="5"/>
  <c r="C26" i="12"/>
  <c r="C24" i="5"/>
  <c r="C260" i="5"/>
  <c r="C266" i="5"/>
  <c r="C29" i="12"/>
  <c r="C39" i="12"/>
  <c r="C25" i="5"/>
  <c r="C47" i="12"/>
  <c r="C26" i="5"/>
  <c r="C64" i="12"/>
  <c r="C65" i="12"/>
  <c r="C27" i="5"/>
  <c r="C98" i="15"/>
  <c r="C102" i="15"/>
  <c r="C113" i="15"/>
  <c r="C19" i="15"/>
  <c r="C156" i="15"/>
  <c r="C160" i="15"/>
  <c r="C171" i="15"/>
  <c r="C20" i="15"/>
  <c r="C214" i="15"/>
  <c r="C218" i="15"/>
  <c r="C229" i="15"/>
  <c r="C21" i="15"/>
  <c r="C273" i="15"/>
  <c r="C277" i="15"/>
  <c r="C288" i="15"/>
  <c r="C22" i="15"/>
  <c r="C332" i="15"/>
  <c r="C336" i="15"/>
  <c r="C347" i="15"/>
  <c r="C23" i="15"/>
  <c r="C24" i="15"/>
  <c r="C28" i="5"/>
  <c r="C29" i="5"/>
  <c r="F77" i="15"/>
  <c r="F80" i="15"/>
  <c r="I63" i="15"/>
  <c r="F81" i="15"/>
  <c r="F82" i="15"/>
  <c r="F83" i="15"/>
  <c r="F84" i="15"/>
  <c r="F85" i="15"/>
  <c r="F10" i="15"/>
  <c r="F135" i="15"/>
  <c r="F138" i="15"/>
  <c r="F139" i="15"/>
  <c r="F140" i="15"/>
  <c r="F141" i="15"/>
  <c r="F142" i="15"/>
  <c r="F143" i="15"/>
  <c r="F11" i="15"/>
  <c r="F193" i="15"/>
  <c r="F196" i="15"/>
  <c r="F197" i="15"/>
  <c r="F198" i="15"/>
  <c r="F199" i="15"/>
  <c r="F200" i="15"/>
  <c r="F201" i="15"/>
  <c r="F12" i="15"/>
  <c r="F252" i="15"/>
  <c r="F255" i="15"/>
  <c r="F256" i="15"/>
  <c r="F257" i="15"/>
  <c r="F258" i="15"/>
  <c r="F259" i="15"/>
  <c r="F260" i="15"/>
  <c r="F13" i="15"/>
  <c r="F311" i="15"/>
  <c r="F314" i="15"/>
  <c r="F315" i="15"/>
  <c r="F316" i="15"/>
  <c r="F317" i="15"/>
  <c r="F318" i="15"/>
  <c r="F319" i="15"/>
  <c r="F14" i="15"/>
  <c r="F15" i="15"/>
  <c r="F17" i="5"/>
  <c r="G77" i="15"/>
  <c r="G80" i="15"/>
  <c r="G81" i="15"/>
  <c r="G82" i="15"/>
  <c r="G83" i="15"/>
  <c r="G84" i="15"/>
  <c r="G85" i="15"/>
  <c r="G10" i="15"/>
  <c r="G135" i="15"/>
  <c r="G138" i="15"/>
  <c r="G139" i="15"/>
  <c r="G140" i="15"/>
  <c r="G141" i="15"/>
  <c r="G142" i="15"/>
  <c r="G143" i="15"/>
  <c r="G11" i="15"/>
  <c r="G193" i="15"/>
  <c r="G196" i="15"/>
  <c r="G197" i="15"/>
  <c r="G198" i="15"/>
  <c r="G199" i="15"/>
  <c r="G200" i="15"/>
  <c r="G201" i="15"/>
  <c r="G12" i="15"/>
  <c r="G252" i="15"/>
  <c r="G255" i="15"/>
  <c r="G256" i="15"/>
  <c r="G257" i="15"/>
  <c r="G258" i="15"/>
  <c r="G259" i="15"/>
  <c r="G260" i="15"/>
  <c r="G13" i="15"/>
  <c r="G311" i="15"/>
  <c r="G314" i="15"/>
  <c r="G315" i="15"/>
  <c r="G316" i="15"/>
  <c r="G317" i="15"/>
  <c r="G318" i="15"/>
  <c r="G319" i="15"/>
  <c r="G14" i="15"/>
  <c r="G15" i="15"/>
  <c r="G17" i="5"/>
  <c r="H77" i="15"/>
  <c r="H80" i="15"/>
  <c r="H81" i="15"/>
  <c r="H82" i="15"/>
  <c r="H83" i="15"/>
  <c r="H84" i="15"/>
  <c r="H85" i="15"/>
  <c r="H10" i="15"/>
  <c r="H135" i="15"/>
  <c r="H138" i="15"/>
  <c r="H139" i="15"/>
  <c r="H140" i="15"/>
  <c r="H141" i="15"/>
  <c r="H142" i="15"/>
  <c r="H143" i="15"/>
  <c r="H11" i="15"/>
  <c r="H193" i="15"/>
  <c r="H196" i="15"/>
  <c r="H197" i="15"/>
  <c r="H198" i="15"/>
  <c r="H199" i="15"/>
  <c r="H200" i="15"/>
  <c r="H201" i="15"/>
  <c r="H12" i="15"/>
  <c r="H252" i="15"/>
  <c r="H255" i="15"/>
  <c r="H256" i="15"/>
  <c r="H257" i="15"/>
  <c r="H258" i="15"/>
  <c r="H259" i="15"/>
  <c r="H260" i="15"/>
  <c r="H13" i="15"/>
  <c r="H311" i="15"/>
  <c r="H314" i="15"/>
  <c r="H315" i="15"/>
  <c r="H316" i="15"/>
  <c r="H317" i="15"/>
  <c r="H318" i="15"/>
  <c r="H319" i="15"/>
  <c r="H14" i="15"/>
  <c r="H15" i="15"/>
  <c r="H17" i="5"/>
  <c r="I77" i="15"/>
  <c r="I80" i="15"/>
  <c r="I81" i="15"/>
  <c r="I82" i="15"/>
  <c r="I83" i="15"/>
  <c r="I84" i="15"/>
  <c r="I85" i="15"/>
  <c r="I10" i="15"/>
  <c r="I135" i="15"/>
  <c r="I138" i="15"/>
  <c r="I139" i="15"/>
  <c r="I140" i="15"/>
  <c r="I141" i="15"/>
  <c r="I142" i="15"/>
  <c r="I143" i="15"/>
  <c r="I11" i="15"/>
  <c r="I193" i="15"/>
  <c r="I196" i="15"/>
  <c r="I197" i="15"/>
  <c r="I198" i="15"/>
  <c r="I199" i="15"/>
  <c r="I200" i="15"/>
  <c r="I201" i="15"/>
  <c r="I12" i="15"/>
  <c r="I252" i="15"/>
  <c r="I255" i="15"/>
  <c r="I256" i="15"/>
  <c r="I257" i="15"/>
  <c r="I258" i="15"/>
  <c r="I259" i="15"/>
  <c r="I260" i="15"/>
  <c r="I13" i="15"/>
  <c r="I311" i="15"/>
  <c r="I314" i="15"/>
  <c r="I315" i="15"/>
  <c r="I316" i="15"/>
  <c r="I317" i="15"/>
  <c r="I297" i="15"/>
  <c r="I318" i="15"/>
  <c r="I319" i="15"/>
  <c r="I14" i="15"/>
  <c r="I15" i="15"/>
  <c r="I17" i="5"/>
  <c r="J77" i="15"/>
  <c r="J80" i="15"/>
  <c r="J81" i="15"/>
  <c r="J82" i="15"/>
  <c r="J83" i="15"/>
  <c r="J84" i="15"/>
  <c r="J85" i="15"/>
  <c r="J10" i="15"/>
  <c r="J135" i="15"/>
  <c r="J138" i="15"/>
  <c r="J139" i="15"/>
  <c r="J140" i="15"/>
  <c r="J141" i="15"/>
  <c r="J142" i="15"/>
  <c r="J143" i="15"/>
  <c r="J11" i="15"/>
  <c r="J193" i="15"/>
  <c r="J196" i="15"/>
  <c r="J197" i="15"/>
  <c r="J198" i="15"/>
  <c r="J199" i="15"/>
  <c r="J200" i="15"/>
  <c r="J201" i="15"/>
  <c r="J12" i="15"/>
  <c r="J252" i="15"/>
  <c r="J255" i="15"/>
  <c r="J256" i="15"/>
  <c r="J257" i="15"/>
  <c r="J258" i="15"/>
  <c r="J259" i="15"/>
  <c r="J260" i="15"/>
  <c r="J13" i="15"/>
  <c r="J311" i="15"/>
  <c r="J314" i="15"/>
  <c r="J315" i="15"/>
  <c r="J316" i="15"/>
  <c r="J317" i="15"/>
  <c r="J318" i="15"/>
  <c r="J319" i="15"/>
  <c r="J14" i="15"/>
  <c r="J15" i="15"/>
  <c r="J17" i="5"/>
  <c r="K77" i="15"/>
  <c r="K80" i="15"/>
  <c r="K81" i="15"/>
  <c r="K82" i="15"/>
  <c r="K83" i="15"/>
  <c r="K84" i="15"/>
  <c r="K85" i="15"/>
  <c r="K10" i="15"/>
  <c r="K135" i="15"/>
  <c r="K138" i="15"/>
  <c r="K139" i="15"/>
  <c r="K140" i="15"/>
  <c r="K141" i="15"/>
  <c r="K142" i="15"/>
  <c r="K143" i="15"/>
  <c r="K11" i="15"/>
  <c r="K193" i="15"/>
  <c r="K196" i="15"/>
  <c r="K197" i="15"/>
  <c r="K198" i="15"/>
  <c r="K199" i="15"/>
  <c r="K200" i="15"/>
  <c r="K201" i="15"/>
  <c r="K12" i="15"/>
  <c r="K252" i="15"/>
  <c r="K255" i="15"/>
  <c r="K256" i="15"/>
  <c r="K257" i="15"/>
  <c r="K258" i="15"/>
  <c r="K259" i="15"/>
  <c r="K260" i="15"/>
  <c r="K13" i="15"/>
  <c r="K311" i="15"/>
  <c r="K314" i="15"/>
  <c r="K315" i="15"/>
  <c r="K316" i="15"/>
  <c r="K317" i="15"/>
  <c r="K318" i="15"/>
  <c r="K319" i="15"/>
  <c r="K14" i="15"/>
  <c r="K15" i="15"/>
  <c r="K17" i="5"/>
  <c r="L77" i="15"/>
  <c r="L80" i="15"/>
  <c r="L81" i="15"/>
  <c r="L82" i="15"/>
  <c r="L83" i="15"/>
  <c r="L84" i="15"/>
  <c r="L85" i="15"/>
  <c r="L10" i="15"/>
  <c r="L135" i="15"/>
  <c r="L138" i="15"/>
  <c r="L139" i="15"/>
  <c r="L140" i="15"/>
  <c r="L141" i="15"/>
  <c r="L142" i="15"/>
  <c r="L143" i="15"/>
  <c r="L11" i="15"/>
  <c r="L193" i="15"/>
  <c r="L196" i="15"/>
  <c r="L197" i="15"/>
  <c r="L198" i="15"/>
  <c r="L199" i="15"/>
  <c r="L200" i="15"/>
  <c r="L201" i="15"/>
  <c r="L12" i="15"/>
  <c r="L252" i="15"/>
  <c r="L255" i="15"/>
  <c r="L256" i="15"/>
  <c r="L257" i="15"/>
  <c r="L258" i="15"/>
  <c r="L259" i="15"/>
  <c r="L260" i="15"/>
  <c r="L13" i="15"/>
  <c r="L311" i="15"/>
  <c r="L314" i="15"/>
  <c r="L315" i="15"/>
  <c r="L316" i="15"/>
  <c r="L317" i="15"/>
  <c r="L318" i="15"/>
  <c r="L319" i="15"/>
  <c r="L14" i="15"/>
  <c r="L15" i="15"/>
  <c r="L17" i="5"/>
  <c r="M77" i="15"/>
  <c r="M80" i="15"/>
  <c r="M81" i="15"/>
  <c r="M82" i="15"/>
  <c r="M83" i="15"/>
  <c r="M84" i="15"/>
  <c r="M85" i="15"/>
  <c r="M10" i="15"/>
  <c r="M135" i="15"/>
  <c r="M138" i="15"/>
  <c r="M139" i="15"/>
  <c r="M140" i="15"/>
  <c r="M141" i="15"/>
  <c r="M142" i="15"/>
  <c r="M143" i="15"/>
  <c r="M11" i="15"/>
  <c r="M193" i="15"/>
  <c r="M196" i="15"/>
  <c r="M197" i="15"/>
  <c r="M198" i="15"/>
  <c r="M199" i="15"/>
  <c r="M200" i="15"/>
  <c r="M201" i="15"/>
  <c r="M12" i="15"/>
  <c r="M252" i="15"/>
  <c r="M255" i="15"/>
  <c r="M256" i="15"/>
  <c r="M257" i="15"/>
  <c r="M258" i="15"/>
  <c r="M259" i="15"/>
  <c r="M260" i="15"/>
  <c r="M13" i="15"/>
  <c r="M311" i="15"/>
  <c r="M314" i="15"/>
  <c r="M315" i="15"/>
  <c r="M316" i="15"/>
  <c r="M317" i="15"/>
  <c r="M318" i="15"/>
  <c r="M319" i="15"/>
  <c r="M14" i="15"/>
  <c r="M15" i="15"/>
  <c r="M17" i="5"/>
  <c r="N77" i="15"/>
  <c r="N80" i="15"/>
  <c r="N81" i="15"/>
  <c r="N82" i="15"/>
  <c r="N83" i="15"/>
  <c r="N84" i="15"/>
  <c r="N85" i="15"/>
  <c r="N10" i="15"/>
  <c r="N135" i="15"/>
  <c r="N138" i="15"/>
  <c r="I121" i="15"/>
  <c r="N139" i="15"/>
  <c r="N140" i="15"/>
  <c r="N141" i="15"/>
  <c r="N142" i="15"/>
  <c r="N143" i="15"/>
  <c r="N11" i="15"/>
  <c r="N193" i="15"/>
  <c r="N196" i="15"/>
  <c r="N197" i="15"/>
  <c r="N198" i="15"/>
  <c r="N199" i="15"/>
  <c r="N200" i="15"/>
  <c r="N201" i="15"/>
  <c r="N12" i="15"/>
  <c r="N252" i="15"/>
  <c r="N255" i="15"/>
  <c r="N256" i="15"/>
  <c r="N257" i="15"/>
  <c r="N258" i="15"/>
  <c r="N259" i="15"/>
  <c r="N260" i="15"/>
  <c r="N13" i="15"/>
  <c r="N311" i="15"/>
  <c r="N314" i="15"/>
  <c r="N315" i="15"/>
  <c r="N316" i="15"/>
  <c r="N317" i="15"/>
  <c r="N318" i="15"/>
  <c r="N319" i="15"/>
  <c r="N14" i="15"/>
  <c r="N15" i="15"/>
  <c r="N17" i="5"/>
  <c r="AC48" i="10"/>
  <c r="AB48" i="10"/>
  <c r="AA48" i="10"/>
  <c r="Z48" i="10"/>
  <c r="Y48" i="10"/>
  <c r="X48" i="10"/>
  <c r="W48" i="10"/>
  <c r="V48" i="10"/>
  <c r="U48" i="10"/>
  <c r="S48" i="10"/>
  <c r="R48" i="10"/>
  <c r="AC47" i="10"/>
  <c r="AB47" i="10"/>
  <c r="AA47" i="10"/>
  <c r="Z47" i="10"/>
  <c r="Y47" i="10"/>
  <c r="X47" i="10"/>
  <c r="W47" i="10"/>
  <c r="V47" i="10"/>
  <c r="U47" i="10"/>
  <c r="S47" i="10"/>
  <c r="R47" i="10"/>
  <c r="U46" i="10"/>
  <c r="S46" i="10"/>
  <c r="R46" i="10"/>
  <c r="U45" i="10"/>
  <c r="S45" i="10"/>
  <c r="R45" i="10"/>
  <c r="AC44" i="10"/>
  <c r="AB44" i="10"/>
  <c r="AA44" i="10"/>
  <c r="Z44" i="10"/>
  <c r="Y44" i="10"/>
  <c r="X44" i="10"/>
  <c r="W44" i="10"/>
  <c r="V44" i="10"/>
  <c r="U44" i="10"/>
  <c r="S44" i="10"/>
  <c r="R44" i="10"/>
  <c r="AC43" i="10"/>
  <c r="AB43" i="10"/>
  <c r="AA43" i="10"/>
  <c r="Z43" i="10"/>
  <c r="Y43" i="10"/>
  <c r="X43" i="10"/>
  <c r="W43" i="10"/>
  <c r="V43" i="10"/>
  <c r="U43" i="10"/>
  <c r="S43" i="10"/>
  <c r="R43" i="10"/>
  <c r="AC42" i="10"/>
  <c r="AB42" i="10"/>
  <c r="AA42" i="10"/>
  <c r="Z42" i="10"/>
  <c r="Y42" i="10"/>
  <c r="X42" i="10"/>
  <c r="W42" i="10"/>
  <c r="V42" i="10"/>
  <c r="U42" i="10"/>
  <c r="S42" i="10"/>
  <c r="R42" i="10"/>
  <c r="AC41" i="10"/>
  <c r="AB41" i="10"/>
  <c r="AA41" i="10"/>
  <c r="Z41" i="10"/>
  <c r="Y41" i="10"/>
  <c r="X41" i="10"/>
  <c r="W41" i="10"/>
  <c r="V41" i="10"/>
  <c r="U41" i="10"/>
  <c r="S41" i="10"/>
  <c r="R41" i="10"/>
  <c r="AC77" i="15"/>
  <c r="AC80" i="15"/>
  <c r="AC81" i="15"/>
  <c r="AC82" i="15"/>
  <c r="AC83" i="15"/>
  <c r="AC84" i="15"/>
  <c r="AC85" i="15"/>
  <c r="AC10" i="15"/>
  <c r="AC135" i="15"/>
  <c r="AC138" i="15"/>
  <c r="AC139" i="15"/>
  <c r="AC140" i="15"/>
  <c r="AC141" i="15"/>
  <c r="AC142" i="15"/>
  <c r="AC143" i="15"/>
  <c r="AC11" i="15"/>
  <c r="AC193" i="15"/>
  <c r="AC196" i="15"/>
  <c r="AC197" i="15"/>
  <c r="AC198" i="15"/>
  <c r="AC199" i="15"/>
  <c r="AC200" i="15"/>
  <c r="AC201" i="15"/>
  <c r="AC12" i="15"/>
  <c r="AC252" i="15"/>
  <c r="AC255" i="15"/>
  <c r="AC256" i="15"/>
  <c r="AC257" i="15"/>
  <c r="AC258" i="15"/>
  <c r="AC259" i="15"/>
  <c r="AC260" i="15"/>
  <c r="AC13" i="15"/>
  <c r="AC311" i="15"/>
  <c r="AC314" i="15"/>
  <c r="AC315" i="15"/>
  <c r="AC316" i="15"/>
  <c r="AC317" i="15"/>
  <c r="AC318" i="15"/>
  <c r="AC319" i="15"/>
  <c r="AC14" i="15"/>
  <c r="AC15" i="15"/>
  <c r="AC17" i="5"/>
  <c r="AB77" i="15"/>
  <c r="AB80" i="15"/>
  <c r="AB81" i="15"/>
  <c r="AB82" i="15"/>
  <c r="AB83" i="15"/>
  <c r="AB84" i="15"/>
  <c r="AB85" i="15"/>
  <c r="AB10" i="15"/>
  <c r="AB135" i="15"/>
  <c r="AB138" i="15"/>
  <c r="AB139" i="15"/>
  <c r="AB140" i="15"/>
  <c r="AB141" i="15"/>
  <c r="AB142" i="15"/>
  <c r="AB143" i="15"/>
  <c r="AB11" i="15"/>
  <c r="AB193" i="15"/>
  <c r="AB196" i="15"/>
  <c r="AB197" i="15"/>
  <c r="AB198" i="15"/>
  <c r="AB199" i="15"/>
  <c r="AB200" i="15"/>
  <c r="AB201" i="15"/>
  <c r="AB12" i="15"/>
  <c r="AB252" i="15"/>
  <c r="AB255" i="15"/>
  <c r="AB256" i="15"/>
  <c r="AB257" i="15"/>
  <c r="AB258" i="15"/>
  <c r="AB259" i="15"/>
  <c r="AB260" i="15"/>
  <c r="AB13" i="15"/>
  <c r="AB311" i="15"/>
  <c r="AB314" i="15"/>
  <c r="AB315" i="15"/>
  <c r="AB316" i="15"/>
  <c r="AB317" i="15"/>
  <c r="AB318" i="15"/>
  <c r="AB319" i="15"/>
  <c r="AB14" i="15"/>
  <c r="AB15" i="15"/>
  <c r="AB17" i="5"/>
  <c r="AA77" i="15"/>
  <c r="AA80" i="15"/>
  <c r="AA81" i="15"/>
  <c r="AA82" i="15"/>
  <c r="AA83" i="15"/>
  <c r="AA84" i="15"/>
  <c r="AA85" i="15"/>
  <c r="AA10" i="15"/>
  <c r="AA135" i="15"/>
  <c r="AA138" i="15"/>
  <c r="AA139" i="15"/>
  <c r="AA140" i="15"/>
  <c r="AA141" i="15"/>
  <c r="AA142" i="15"/>
  <c r="AA143" i="15"/>
  <c r="AA11" i="15"/>
  <c r="AA193" i="15"/>
  <c r="AA196" i="15"/>
  <c r="AA197" i="15"/>
  <c r="AA198" i="15"/>
  <c r="AA199" i="15"/>
  <c r="AA200" i="15"/>
  <c r="AA201" i="15"/>
  <c r="AA12" i="15"/>
  <c r="AA252" i="15"/>
  <c r="AA255" i="15"/>
  <c r="AA256" i="15"/>
  <c r="AA257" i="15"/>
  <c r="AA258" i="15"/>
  <c r="AA259" i="15"/>
  <c r="AA260" i="15"/>
  <c r="AA13" i="15"/>
  <c r="AA311" i="15"/>
  <c r="AA314" i="15"/>
  <c r="AA315" i="15"/>
  <c r="AA316" i="15"/>
  <c r="AA317" i="15"/>
  <c r="AA318" i="15"/>
  <c r="AA319" i="15"/>
  <c r="AA14" i="15"/>
  <c r="AA15" i="15"/>
  <c r="AA17" i="5"/>
  <c r="Z77" i="15"/>
  <c r="Z80" i="15"/>
  <c r="Z81" i="15"/>
  <c r="Z82" i="15"/>
  <c r="Z83" i="15"/>
  <c r="Z84" i="15"/>
  <c r="Z85" i="15"/>
  <c r="Z10" i="15"/>
  <c r="Z135" i="15"/>
  <c r="Z138" i="15"/>
  <c r="Z139" i="15"/>
  <c r="Z140" i="15"/>
  <c r="Z141" i="15"/>
  <c r="Z142" i="15"/>
  <c r="Z143" i="15"/>
  <c r="Z11" i="15"/>
  <c r="Z193" i="15"/>
  <c r="Z196" i="15"/>
  <c r="Z197" i="15"/>
  <c r="Z198" i="15"/>
  <c r="Z199" i="15"/>
  <c r="Z200" i="15"/>
  <c r="Z201" i="15"/>
  <c r="Z12" i="15"/>
  <c r="Z252" i="15"/>
  <c r="Z255" i="15"/>
  <c r="Z256" i="15"/>
  <c r="Z257" i="15"/>
  <c r="Z258" i="15"/>
  <c r="Z259" i="15"/>
  <c r="Z260" i="15"/>
  <c r="Z13" i="15"/>
  <c r="Z311" i="15"/>
  <c r="Z314" i="15"/>
  <c r="Z315" i="15"/>
  <c r="Z316" i="15"/>
  <c r="Z317" i="15"/>
  <c r="Z318" i="15"/>
  <c r="Z319" i="15"/>
  <c r="Z14" i="15"/>
  <c r="Z15" i="15"/>
  <c r="Z17" i="5"/>
  <c r="Y77" i="15"/>
  <c r="Y80" i="15"/>
  <c r="Y81" i="15"/>
  <c r="Y82" i="15"/>
  <c r="Y83" i="15"/>
  <c r="Y84" i="15"/>
  <c r="Y85" i="15"/>
  <c r="Y10" i="15"/>
  <c r="Y135" i="15"/>
  <c r="Y138" i="15"/>
  <c r="Y139" i="15"/>
  <c r="Y140" i="15"/>
  <c r="Y141" i="15"/>
  <c r="Y142" i="15"/>
  <c r="Y143" i="15"/>
  <c r="Y11" i="15"/>
  <c r="Y193" i="15"/>
  <c r="Y196" i="15"/>
  <c r="Y197" i="15"/>
  <c r="Y198" i="15"/>
  <c r="Y199" i="15"/>
  <c r="Y200" i="15"/>
  <c r="Y201" i="15"/>
  <c r="Y12" i="15"/>
  <c r="Y252" i="15"/>
  <c r="Y255" i="15"/>
  <c r="Y256" i="15"/>
  <c r="Y257" i="15"/>
  <c r="Y258" i="15"/>
  <c r="Y259" i="15"/>
  <c r="Y260" i="15"/>
  <c r="Y13" i="15"/>
  <c r="Y311" i="15"/>
  <c r="Y314" i="15"/>
  <c r="Y315" i="15"/>
  <c r="Y316" i="15"/>
  <c r="Y317" i="15"/>
  <c r="Y318" i="15"/>
  <c r="Y319" i="15"/>
  <c r="Y14" i="15"/>
  <c r="Y15" i="15"/>
  <c r="Y17" i="5"/>
  <c r="X77" i="15"/>
  <c r="X80" i="15"/>
  <c r="X81" i="15"/>
  <c r="X82" i="15"/>
  <c r="X83" i="15"/>
  <c r="X84" i="15"/>
  <c r="X85" i="15"/>
  <c r="X10" i="15"/>
  <c r="X135" i="15"/>
  <c r="X138" i="15"/>
  <c r="X139" i="15"/>
  <c r="X140" i="15"/>
  <c r="X141" i="15"/>
  <c r="X142" i="15"/>
  <c r="X143" i="15"/>
  <c r="X11" i="15"/>
  <c r="X193" i="15"/>
  <c r="X196" i="15"/>
  <c r="X197" i="15"/>
  <c r="X198" i="15"/>
  <c r="X199" i="15"/>
  <c r="X200" i="15"/>
  <c r="X201" i="15"/>
  <c r="X12" i="15"/>
  <c r="X252" i="15"/>
  <c r="X255" i="15"/>
  <c r="X256" i="15"/>
  <c r="X257" i="15"/>
  <c r="X258" i="15"/>
  <c r="X259" i="15"/>
  <c r="X260" i="15"/>
  <c r="X13" i="15"/>
  <c r="X311" i="15"/>
  <c r="X314" i="15"/>
  <c r="X315" i="15"/>
  <c r="X316" i="15"/>
  <c r="X317" i="15"/>
  <c r="X297" i="15"/>
  <c r="X318" i="15"/>
  <c r="X319" i="15"/>
  <c r="X14" i="15"/>
  <c r="X15" i="15"/>
  <c r="X17" i="5"/>
  <c r="W77" i="15"/>
  <c r="W80" i="15"/>
  <c r="W81" i="15"/>
  <c r="W82" i="15"/>
  <c r="W83" i="15"/>
  <c r="W84" i="15"/>
  <c r="W85" i="15"/>
  <c r="W10" i="15"/>
  <c r="W135" i="15"/>
  <c r="W138" i="15"/>
  <c r="W139" i="15"/>
  <c r="W140" i="15"/>
  <c r="W141" i="15"/>
  <c r="W142" i="15"/>
  <c r="W143" i="15"/>
  <c r="W11" i="15"/>
  <c r="W193" i="15"/>
  <c r="W196" i="15"/>
  <c r="W197" i="15"/>
  <c r="W198" i="15"/>
  <c r="W199" i="15"/>
  <c r="W200" i="15"/>
  <c r="W201" i="15"/>
  <c r="W12" i="15"/>
  <c r="W252" i="15"/>
  <c r="W255" i="15"/>
  <c r="W256" i="15"/>
  <c r="W257" i="15"/>
  <c r="W258" i="15"/>
  <c r="W259" i="15"/>
  <c r="W260" i="15"/>
  <c r="W13" i="15"/>
  <c r="W311" i="15"/>
  <c r="W314" i="15"/>
  <c r="W315" i="15"/>
  <c r="W316" i="15"/>
  <c r="W317" i="15"/>
  <c r="W318" i="15"/>
  <c r="W319" i="15"/>
  <c r="W14" i="15"/>
  <c r="W15" i="15"/>
  <c r="W17" i="5"/>
  <c r="V77" i="15"/>
  <c r="V80" i="15"/>
  <c r="V81" i="15"/>
  <c r="V82" i="15"/>
  <c r="V83" i="15"/>
  <c r="V84" i="15"/>
  <c r="V85" i="15"/>
  <c r="V10" i="15"/>
  <c r="V135" i="15"/>
  <c r="V138" i="15"/>
  <c r="V139" i="15"/>
  <c r="V140" i="15"/>
  <c r="V141" i="15"/>
  <c r="V142" i="15"/>
  <c r="V143" i="15"/>
  <c r="V11" i="15"/>
  <c r="V193" i="15"/>
  <c r="V196" i="15"/>
  <c r="V197" i="15"/>
  <c r="V198" i="15"/>
  <c r="V199" i="15"/>
  <c r="V200" i="15"/>
  <c r="V201" i="15"/>
  <c r="V12" i="15"/>
  <c r="V252" i="15"/>
  <c r="V255" i="15"/>
  <c r="V256" i="15"/>
  <c r="V257" i="15"/>
  <c r="V258" i="15"/>
  <c r="V259" i="15"/>
  <c r="V260" i="15"/>
  <c r="V13" i="15"/>
  <c r="V311" i="15"/>
  <c r="V314" i="15"/>
  <c r="V315" i="15"/>
  <c r="V316" i="15"/>
  <c r="V317" i="15"/>
  <c r="V318" i="15"/>
  <c r="V319" i="15"/>
  <c r="V14" i="15"/>
  <c r="V15" i="15"/>
  <c r="V17" i="5"/>
  <c r="U77" i="15"/>
  <c r="U80" i="15"/>
  <c r="X63" i="15"/>
  <c r="U81" i="15"/>
  <c r="U82" i="15"/>
  <c r="U83" i="15"/>
  <c r="U84" i="15"/>
  <c r="U85" i="15"/>
  <c r="U10" i="15"/>
  <c r="U135" i="15"/>
  <c r="U138" i="15"/>
  <c r="X121" i="15"/>
  <c r="U139" i="15"/>
  <c r="U140" i="15"/>
  <c r="U141" i="15"/>
  <c r="U142" i="15"/>
  <c r="U143" i="15"/>
  <c r="U11" i="15"/>
  <c r="U193" i="15"/>
  <c r="U196" i="15"/>
  <c r="U197" i="15"/>
  <c r="U198" i="15"/>
  <c r="U199" i="15"/>
  <c r="U200" i="15"/>
  <c r="U201" i="15"/>
  <c r="U12" i="15"/>
  <c r="U252" i="15"/>
  <c r="U255" i="15"/>
  <c r="U256" i="15"/>
  <c r="U257" i="15"/>
  <c r="U258" i="15"/>
  <c r="U259" i="15"/>
  <c r="U260" i="15"/>
  <c r="U13" i="15"/>
  <c r="U311" i="15"/>
  <c r="U314" i="15"/>
  <c r="U315" i="15"/>
  <c r="U316" i="15"/>
  <c r="U317" i="15"/>
  <c r="U318" i="15"/>
  <c r="U319" i="15"/>
  <c r="U14" i="15"/>
  <c r="U15" i="15"/>
  <c r="U17" i="5"/>
  <c r="T77" i="15"/>
  <c r="T80" i="15"/>
  <c r="T81" i="15"/>
  <c r="T82" i="15"/>
  <c r="T83" i="15"/>
  <c r="T84" i="15"/>
  <c r="T85" i="15"/>
  <c r="T10" i="15"/>
  <c r="T135" i="15"/>
  <c r="T138" i="15"/>
  <c r="T139" i="15"/>
  <c r="T140" i="15"/>
  <c r="T141" i="15"/>
  <c r="T142" i="15"/>
  <c r="T143" i="15"/>
  <c r="T11" i="15"/>
  <c r="T193" i="15"/>
  <c r="T196" i="15"/>
  <c r="X179" i="15"/>
  <c r="T197" i="15"/>
  <c r="T198" i="15"/>
  <c r="T199" i="15"/>
  <c r="T200" i="15"/>
  <c r="T201" i="15"/>
  <c r="T12" i="15"/>
  <c r="T252" i="15"/>
  <c r="T255" i="15"/>
  <c r="X238" i="15"/>
  <c r="T256" i="15"/>
  <c r="T257" i="15"/>
  <c r="T258" i="15"/>
  <c r="T259" i="15"/>
  <c r="T260" i="15"/>
  <c r="T13" i="15"/>
  <c r="T311" i="15"/>
  <c r="T314" i="15"/>
  <c r="T315" i="15"/>
  <c r="T316" i="15"/>
  <c r="T317" i="15"/>
  <c r="T318" i="15"/>
  <c r="T319" i="15"/>
  <c r="T14" i="15"/>
  <c r="T15" i="15"/>
  <c r="T17" i="5"/>
  <c r="S77" i="15"/>
  <c r="S80" i="15"/>
  <c r="S81" i="15"/>
  <c r="S82" i="15"/>
  <c r="S83" i="15"/>
  <c r="S84" i="15"/>
  <c r="S85" i="15"/>
  <c r="S10" i="15"/>
  <c r="S135" i="15"/>
  <c r="S138" i="15"/>
  <c r="S139" i="15"/>
  <c r="S140" i="15"/>
  <c r="S141" i="15"/>
  <c r="S142" i="15"/>
  <c r="S143" i="15"/>
  <c r="S11" i="15"/>
  <c r="S193" i="15"/>
  <c r="S196" i="15"/>
  <c r="S197" i="15"/>
  <c r="S198" i="15"/>
  <c r="S199" i="15"/>
  <c r="S200" i="15"/>
  <c r="S201" i="15"/>
  <c r="S12" i="15"/>
  <c r="S252" i="15"/>
  <c r="S255" i="15"/>
  <c r="S256" i="15"/>
  <c r="S257" i="15"/>
  <c r="S258" i="15"/>
  <c r="S259" i="15"/>
  <c r="S260" i="15"/>
  <c r="S13" i="15"/>
  <c r="S311" i="15"/>
  <c r="S314" i="15"/>
  <c r="S315" i="15"/>
  <c r="S316" i="15"/>
  <c r="S317" i="15"/>
  <c r="S318" i="15"/>
  <c r="S319" i="15"/>
  <c r="S14" i="15"/>
  <c r="S15" i="15"/>
  <c r="S17" i="5"/>
  <c r="R77" i="15"/>
  <c r="R80" i="15"/>
  <c r="R81" i="15"/>
  <c r="R82" i="15"/>
  <c r="R83" i="15"/>
  <c r="R84" i="15"/>
  <c r="R85" i="15"/>
  <c r="R10" i="15"/>
  <c r="R135" i="15"/>
  <c r="R138" i="15"/>
  <c r="R139" i="15"/>
  <c r="R140" i="15"/>
  <c r="R141" i="15"/>
  <c r="R142" i="15"/>
  <c r="R143" i="15"/>
  <c r="R11" i="15"/>
  <c r="R193" i="15"/>
  <c r="R196" i="15"/>
  <c r="R197" i="15"/>
  <c r="R198" i="15"/>
  <c r="R199" i="15"/>
  <c r="R200" i="15"/>
  <c r="R201" i="15"/>
  <c r="R12" i="15"/>
  <c r="R252" i="15"/>
  <c r="R255" i="15"/>
  <c r="R256" i="15"/>
  <c r="R257" i="15"/>
  <c r="R258" i="15"/>
  <c r="R259" i="15"/>
  <c r="R260" i="15"/>
  <c r="R13" i="15"/>
  <c r="R311" i="15"/>
  <c r="R314" i="15"/>
  <c r="R315" i="15"/>
  <c r="R316" i="15"/>
  <c r="R317" i="15"/>
  <c r="R318" i="15"/>
  <c r="R319" i="15"/>
  <c r="R14" i="15"/>
  <c r="R15" i="15"/>
  <c r="R17" i="5"/>
  <c r="D77" i="15"/>
  <c r="D80" i="15"/>
  <c r="D81" i="15"/>
  <c r="D82" i="15"/>
  <c r="D83" i="15"/>
  <c r="D84" i="15"/>
  <c r="D85" i="15"/>
  <c r="D10" i="15"/>
  <c r="D135" i="15"/>
  <c r="D138" i="15"/>
  <c r="D139" i="15"/>
  <c r="D140" i="15"/>
  <c r="D141" i="15"/>
  <c r="D142" i="15"/>
  <c r="D143" i="15"/>
  <c r="D11" i="15"/>
  <c r="D193" i="15"/>
  <c r="D196" i="15"/>
  <c r="D197" i="15"/>
  <c r="D198" i="15"/>
  <c r="D199" i="15"/>
  <c r="D200" i="15"/>
  <c r="D201" i="15"/>
  <c r="D12" i="15"/>
  <c r="D252" i="15"/>
  <c r="D255" i="15"/>
  <c r="D256" i="15"/>
  <c r="D257" i="15"/>
  <c r="D258" i="15"/>
  <c r="D259" i="15"/>
  <c r="D260" i="15"/>
  <c r="D13" i="15"/>
  <c r="D311" i="15"/>
  <c r="D314" i="15"/>
  <c r="D315" i="15"/>
  <c r="D316" i="15"/>
  <c r="D317" i="15"/>
  <c r="D318" i="15"/>
  <c r="D319" i="15"/>
  <c r="D14" i="15"/>
  <c r="D15" i="15"/>
  <c r="D17" i="5"/>
  <c r="E77" i="15"/>
  <c r="E80" i="15"/>
  <c r="E81" i="15"/>
  <c r="E82" i="15"/>
  <c r="E83" i="15"/>
  <c r="E84" i="15"/>
  <c r="E85" i="15"/>
  <c r="E10" i="15"/>
  <c r="E135" i="15"/>
  <c r="E138" i="15"/>
  <c r="E139" i="15"/>
  <c r="E140" i="15"/>
  <c r="E141" i="15"/>
  <c r="E142" i="15"/>
  <c r="E143" i="15"/>
  <c r="E11" i="15"/>
  <c r="E193" i="15"/>
  <c r="E196" i="15"/>
  <c r="I179" i="15"/>
  <c r="E197" i="15"/>
  <c r="E198" i="15"/>
  <c r="E199" i="15"/>
  <c r="E200" i="15"/>
  <c r="E201" i="15"/>
  <c r="E12" i="15"/>
  <c r="E252" i="15"/>
  <c r="E255" i="15"/>
  <c r="I238" i="15"/>
  <c r="E256" i="15"/>
  <c r="E257" i="15"/>
  <c r="E258" i="15"/>
  <c r="E259" i="15"/>
  <c r="E260" i="15"/>
  <c r="E13" i="15"/>
  <c r="E311" i="15"/>
  <c r="E314" i="15"/>
  <c r="E315" i="15"/>
  <c r="E316" i="15"/>
  <c r="E317" i="15"/>
  <c r="E318" i="15"/>
  <c r="E319" i="15"/>
  <c r="E14" i="15"/>
  <c r="E15" i="15"/>
  <c r="E17" i="5"/>
  <c r="C77" i="15"/>
  <c r="C80" i="15"/>
  <c r="C81" i="15"/>
  <c r="C82" i="15"/>
  <c r="C83" i="15"/>
  <c r="C84" i="15"/>
  <c r="C85" i="15"/>
  <c r="C10" i="15"/>
  <c r="C135" i="15"/>
  <c r="C138" i="15"/>
  <c r="C139" i="15"/>
  <c r="C140" i="15"/>
  <c r="C141" i="15"/>
  <c r="C142" i="15"/>
  <c r="C143" i="15"/>
  <c r="C11" i="15"/>
  <c r="C193" i="15"/>
  <c r="C196" i="15"/>
  <c r="C197" i="15"/>
  <c r="C198" i="15"/>
  <c r="C199" i="15"/>
  <c r="C200" i="15"/>
  <c r="C201" i="15"/>
  <c r="C12" i="15"/>
  <c r="C252" i="15"/>
  <c r="C255" i="15"/>
  <c r="C256" i="15"/>
  <c r="C257" i="15"/>
  <c r="C258" i="15"/>
  <c r="C259" i="15"/>
  <c r="C260" i="15"/>
  <c r="C13" i="15"/>
  <c r="C311" i="15"/>
  <c r="C314" i="15"/>
  <c r="C315" i="15"/>
  <c r="C316" i="15"/>
  <c r="C317" i="15"/>
  <c r="C318" i="15"/>
  <c r="C319" i="15"/>
  <c r="C14" i="15"/>
  <c r="C15" i="15"/>
  <c r="C17" i="5"/>
  <c r="AC76" i="15"/>
  <c r="AC5" i="15"/>
  <c r="AB76" i="15"/>
  <c r="AB5" i="15"/>
  <c r="AA76" i="15"/>
  <c r="AA5" i="15"/>
  <c r="Z76" i="15"/>
  <c r="Z5" i="15"/>
  <c r="Y76" i="15"/>
  <c r="Y5" i="15"/>
  <c r="X76" i="15"/>
  <c r="X5" i="15"/>
  <c r="W76" i="15"/>
  <c r="W5" i="15"/>
  <c r="V76" i="15"/>
  <c r="V5" i="15"/>
  <c r="U76" i="15"/>
  <c r="U5" i="15"/>
  <c r="T76" i="15"/>
  <c r="T5" i="15"/>
  <c r="S76" i="15"/>
  <c r="S5" i="15"/>
  <c r="R76" i="15"/>
  <c r="R5" i="15"/>
  <c r="D76" i="15"/>
  <c r="D5" i="15"/>
  <c r="E76" i="15"/>
  <c r="E5" i="15"/>
  <c r="F76" i="15"/>
  <c r="F5" i="15"/>
  <c r="G76" i="15"/>
  <c r="G5" i="15"/>
  <c r="I76" i="15"/>
  <c r="I5" i="15"/>
  <c r="J76" i="15"/>
  <c r="J5" i="15"/>
  <c r="K76" i="15"/>
  <c r="K5" i="15"/>
  <c r="L76" i="15"/>
  <c r="L5" i="15"/>
  <c r="M76" i="15"/>
  <c r="M5" i="15"/>
  <c r="N76" i="15"/>
  <c r="N5" i="15"/>
  <c r="C76" i="15"/>
  <c r="C5" i="15"/>
  <c r="Q16" i="12"/>
  <c r="P28" i="5"/>
  <c r="Q247" i="5"/>
  <c r="R247" i="5"/>
  <c r="S247" i="5"/>
  <c r="T247" i="5"/>
  <c r="U247" i="5"/>
  <c r="V247" i="5"/>
  <c r="Q246" i="5"/>
  <c r="R246" i="5"/>
  <c r="S246" i="5"/>
  <c r="T246" i="5"/>
  <c r="U246" i="5"/>
  <c r="V246" i="5"/>
  <c r="W246" i="5"/>
  <c r="X246" i="5"/>
  <c r="Y246" i="5"/>
  <c r="Z246" i="5"/>
  <c r="AA246" i="5"/>
  <c r="AB246" i="5"/>
  <c r="AC246" i="5"/>
  <c r="Q245" i="5"/>
  <c r="R245" i="5"/>
  <c r="S245" i="5"/>
  <c r="T245" i="5"/>
  <c r="U245" i="5"/>
  <c r="V245" i="5"/>
  <c r="W245" i="5"/>
  <c r="X245" i="5"/>
  <c r="Y245" i="5"/>
  <c r="Z245" i="5"/>
  <c r="AA245" i="5"/>
  <c r="AB245" i="5"/>
  <c r="AC245" i="5"/>
  <c r="A62" i="8"/>
  <c r="B62" i="8"/>
  <c r="B50" i="8"/>
  <c r="A50" i="8"/>
  <c r="A27" i="5"/>
  <c r="P27" i="5"/>
  <c r="A25" i="5"/>
  <c r="P25" i="5"/>
  <c r="A23" i="5"/>
  <c r="P23" i="5"/>
  <c r="P114" i="15"/>
  <c r="P113" i="15"/>
  <c r="P3" i="2"/>
  <c r="A26" i="5"/>
  <c r="P26" i="5"/>
  <c r="A24" i="5"/>
  <c r="P24" i="5"/>
  <c r="A1" i="8"/>
  <c r="A35" i="8"/>
  <c r="A83" i="8"/>
  <c r="G1" i="8"/>
  <c r="G83" i="8"/>
  <c r="A17" i="8"/>
  <c r="A18" i="8"/>
  <c r="B28" i="8"/>
  <c r="G35" i="8"/>
  <c r="A37" i="8"/>
  <c r="C39" i="8"/>
  <c r="D39" i="8"/>
  <c r="E39" i="8"/>
  <c r="F39" i="8"/>
  <c r="G39" i="8"/>
  <c r="C40" i="8"/>
  <c r="D40" i="8"/>
  <c r="E40" i="8"/>
  <c r="F40" i="8"/>
  <c r="G40" i="8"/>
  <c r="A44" i="8"/>
  <c r="B44" i="8"/>
  <c r="A45" i="8"/>
  <c r="B45" i="8"/>
  <c r="A46" i="8"/>
  <c r="B46" i="8"/>
  <c r="A51" i="8"/>
  <c r="B51" i="8"/>
  <c r="A52" i="8"/>
  <c r="B52" i="8"/>
  <c r="A53" i="8"/>
  <c r="B53" i="8"/>
  <c r="A61" i="8"/>
  <c r="B61" i="8"/>
  <c r="A63" i="8"/>
  <c r="B63" i="8"/>
  <c r="A67" i="8"/>
  <c r="B67" i="8"/>
  <c r="A68" i="8"/>
  <c r="B68" i="8"/>
  <c r="A74" i="8"/>
  <c r="B74" i="8"/>
  <c r="B75" i="8"/>
  <c r="A76" i="8"/>
  <c r="B76" i="8"/>
  <c r="A77" i="8"/>
  <c r="B77" i="8"/>
  <c r="A85" i="8"/>
  <c r="C88" i="8"/>
  <c r="D88" i="8"/>
  <c r="E88" i="8"/>
  <c r="F88" i="8"/>
  <c r="G88" i="8"/>
  <c r="C89" i="8"/>
  <c r="D89" i="8"/>
  <c r="E89" i="8"/>
  <c r="F89" i="8"/>
  <c r="G89" i="8"/>
  <c r="C108" i="8"/>
  <c r="A26" i="1"/>
  <c r="A1" i="10"/>
  <c r="P1" i="10"/>
  <c r="O1" i="10"/>
  <c r="AD1" i="10"/>
  <c r="P2" i="10"/>
  <c r="A3" i="10"/>
  <c r="A3" i="15"/>
  <c r="P3" i="10"/>
  <c r="P3" i="15"/>
  <c r="C4" i="10"/>
  <c r="D4" i="10"/>
  <c r="E4" i="10"/>
  <c r="F4" i="10"/>
  <c r="G4" i="10"/>
  <c r="H4" i="10"/>
  <c r="I4" i="10"/>
  <c r="J4" i="10"/>
  <c r="K4" i="10"/>
  <c r="L4" i="10"/>
  <c r="M4" i="10"/>
  <c r="N4" i="10"/>
  <c r="R4" i="10"/>
  <c r="S4" i="10"/>
  <c r="T4" i="10"/>
  <c r="U4" i="10"/>
  <c r="V4" i="10"/>
  <c r="W4" i="10"/>
  <c r="X4" i="10"/>
  <c r="Y4" i="10"/>
  <c r="Z4" i="10"/>
  <c r="AA4" i="10"/>
  <c r="AB4" i="10"/>
  <c r="AC4" i="10"/>
  <c r="C5" i="10"/>
  <c r="D5" i="10"/>
  <c r="E5" i="10"/>
  <c r="F5" i="10"/>
  <c r="G5" i="10"/>
  <c r="H5" i="10"/>
  <c r="I5" i="10"/>
  <c r="J5" i="10"/>
  <c r="K5" i="10"/>
  <c r="L5" i="10"/>
  <c r="M5" i="10"/>
  <c r="N5" i="10"/>
  <c r="R5" i="10"/>
  <c r="S5" i="10"/>
  <c r="T5" i="10"/>
  <c r="U5" i="10"/>
  <c r="V5" i="10"/>
  <c r="W5" i="10"/>
  <c r="X5" i="10"/>
  <c r="Y5" i="10"/>
  <c r="Z5" i="10"/>
  <c r="AA5" i="10"/>
  <c r="AB5" i="10"/>
  <c r="AC5" i="10"/>
  <c r="D8" i="10"/>
  <c r="F8" i="10"/>
  <c r="G41" i="10"/>
  <c r="P8" i="10"/>
  <c r="D9" i="10"/>
  <c r="P9" i="10"/>
  <c r="D10" i="10"/>
  <c r="D54" i="10"/>
  <c r="P10" i="10"/>
  <c r="D11" i="10"/>
  <c r="D55" i="10"/>
  <c r="P11" i="10"/>
  <c r="D12" i="10"/>
  <c r="P12" i="10"/>
  <c r="D13" i="10"/>
  <c r="P13" i="10"/>
  <c r="D14" i="10"/>
  <c r="D47" i="10"/>
  <c r="P14" i="10"/>
  <c r="D15" i="10"/>
  <c r="D48" i="10"/>
  <c r="P15" i="10"/>
  <c r="C16" i="10"/>
  <c r="P16" i="10"/>
  <c r="R16" i="10"/>
  <c r="P18" i="10"/>
  <c r="A19" i="10"/>
  <c r="P19" i="10"/>
  <c r="C19" i="10"/>
  <c r="C30" i="10"/>
  <c r="E19" i="10"/>
  <c r="E30" i="10"/>
  <c r="R19" i="10"/>
  <c r="A20" i="10"/>
  <c r="P20" i="10"/>
  <c r="A21" i="10"/>
  <c r="P21" i="10"/>
  <c r="A22" i="10"/>
  <c r="P22" i="10"/>
  <c r="A23" i="10"/>
  <c r="P23" i="10"/>
  <c r="A24" i="10"/>
  <c r="P24" i="10"/>
  <c r="A25" i="10"/>
  <c r="P25" i="10"/>
  <c r="A26" i="10"/>
  <c r="P26" i="10"/>
  <c r="P27" i="10"/>
  <c r="P28" i="10"/>
  <c r="P29" i="10"/>
  <c r="A30" i="10"/>
  <c r="P30" i="10"/>
  <c r="Q30" i="10"/>
  <c r="A31" i="10"/>
  <c r="P31" i="10"/>
  <c r="B31" i="10"/>
  <c r="B32" i="10"/>
  <c r="A32" i="10"/>
  <c r="P32" i="10"/>
  <c r="A33" i="10"/>
  <c r="P33" i="10"/>
  <c r="A34" i="10"/>
  <c r="P34" i="10"/>
  <c r="A35" i="10"/>
  <c r="P35" i="10"/>
  <c r="A36" i="10"/>
  <c r="P36" i="10"/>
  <c r="A37" i="10"/>
  <c r="P37" i="10"/>
  <c r="P38" i="10"/>
  <c r="P40" i="10"/>
  <c r="A41" i="10"/>
  <c r="P41" i="10"/>
  <c r="B41" i="10"/>
  <c r="Q41" i="10"/>
  <c r="C41" i="10"/>
  <c r="F41" i="10"/>
  <c r="A42" i="10"/>
  <c r="P42" i="10"/>
  <c r="C42" i="10"/>
  <c r="D42" i="10"/>
  <c r="A43" i="10"/>
  <c r="P43" i="10"/>
  <c r="C43" i="10"/>
  <c r="D43" i="10"/>
  <c r="A44" i="10"/>
  <c r="P44" i="10"/>
  <c r="C44" i="10"/>
  <c r="D44" i="10"/>
  <c r="A45" i="10"/>
  <c r="P45" i="10"/>
  <c r="C45" i="10"/>
  <c r="A46" i="10"/>
  <c r="P46" i="10"/>
  <c r="C46" i="10"/>
  <c r="A47" i="10"/>
  <c r="P47" i="10"/>
  <c r="C47" i="10"/>
  <c r="A48" i="10"/>
  <c r="P48" i="10"/>
  <c r="C48" i="10"/>
  <c r="P49" i="10"/>
  <c r="P51" i="10"/>
  <c r="A52" i="10"/>
  <c r="C52" i="10"/>
  <c r="F52" i="10"/>
  <c r="G52" i="10"/>
  <c r="P52" i="10"/>
  <c r="A53" i="10"/>
  <c r="P53" i="10"/>
  <c r="C53" i="10"/>
  <c r="D53" i="10"/>
  <c r="A54" i="10"/>
  <c r="P54" i="10"/>
  <c r="C54" i="10"/>
  <c r="A55" i="10"/>
  <c r="P55" i="10"/>
  <c r="C55" i="10"/>
  <c r="A56" i="10"/>
  <c r="P56" i="10"/>
  <c r="C56" i="10"/>
  <c r="A57" i="10"/>
  <c r="P57" i="10"/>
  <c r="C57" i="10"/>
  <c r="A58" i="10"/>
  <c r="P58" i="10"/>
  <c r="C58" i="10"/>
  <c r="A59" i="10"/>
  <c r="P59" i="10"/>
  <c r="C59" i="10"/>
  <c r="D59" i="10"/>
  <c r="P60" i="10"/>
  <c r="P2" i="13"/>
  <c r="A3" i="13"/>
  <c r="P3" i="13"/>
  <c r="C6" i="13"/>
  <c r="D6" i="13"/>
  <c r="E6" i="13"/>
  <c r="F6" i="13"/>
  <c r="G6" i="13"/>
  <c r="H6" i="13"/>
  <c r="I6" i="13"/>
  <c r="J6" i="13"/>
  <c r="K6" i="13"/>
  <c r="L6" i="13"/>
  <c r="M6" i="13"/>
  <c r="N6" i="13"/>
  <c r="R6" i="13"/>
  <c r="S6" i="13"/>
  <c r="T6" i="13"/>
  <c r="U6" i="13"/>
  <c r="V6" i="13"/>
  <c r="W6" i="13"/>
  <c r="X6" i="13"/>
  <c r="Y6" i="13"/>
  <c r="Z6" i="13"/>
  <c r="AA6" i="13"/>
  <c r="AB6" i="13"/>
  <c r="AC6" i="13"/>
  <c r="C7" i="13"/>
  <c r="D7" i="13"/>
  <c r="E7" i="13"/>
  <c r="F7" i="13"/>
  <c r="G7" i="13"/>
  <c r="H7" i="13"/>
  <c r="I7" i="13"/>
  <c r="J7" i="13"/>
  <c r="K7" i="13"/>
  <c r="L7" i="13"/>
  <c r="M7" i="13"/>
  <c r="N7" i="13"/>
  <c r="R7" i="13"/>
  <c r="S7" i="13"/>
  <c r="T7" i="13"/>
  <c r="U7" i="13"/>
  <c r="V7" i="13"/>
  <c r="W7" i="13"/>
  <c r="X7" i="13"/>
  <c r="Y7" i="13"/>
  <c r="Z7" i="13"/>
  <c r="AA7" i="13"/>
  <c r="AB7" i="13"/>
  <c r="AC7" i="13"/>
  <c r="O9" i="13"/>
  <c r="P9" i="13"/>
  <c r="AD9" i="13"/>
  <c r="P11" i="13"/>
  <c r="O13" i="13"/>
  <c r="P13" i="13"/>
  <c r="Q13" i="13"/>
  <c r="AD13" i="13"/>
  <c r="O14" i="13"/>
  <c r="P14" i="13"/>
  <c r="Q14" i="13"/>
  <c r="AD14" i="13"/>
  <c r="O15" i="13"/>
  <c r="P15" i="13"/>
  <c r="Q15" i="13"/>
  <c r="AD15" i="13"/>
  <c r="O16" i="13"/>
  <c r="P16" i="13"/>
  <c r="Q16" i="13"/>
  <c r="AD16" i="13"/>
  <c r="O17" i="13"/>
  <c r="P17" i="13"/>
  <c r="Q17" i="13"/>
  <c r="AD17" i="13"/>
  <c r="D18" i="13"/>
  <c r="E18" i="13"/>
  <c r="P18" i="13"/>
  <c r="Q18" i="13"/>
  <c r="S18" i="13"/>
  <c r="T18" i="13"/>
  <c r="C19" i="13"/>
  <c r="R19" i="13"/>
  <c r="I44" i="13"/>
  <c r="J44" i="13"/>
  <c r="M44" i="13"/>
  <c r="N44" i="13"/>
  <c r="S44" i="13"/>
  <c r="W44" i="13"/>
  <c r="Z44" i="13"/>
  <c r="AA44" i="13"/>
  <c r="P23" i="13"/>
  <c r="O24" i="13"/>
  <c r="P24" i="13"/>
  <c r="Q24" i="13"/>
  <c r="AD24" i="13"/>
  <c r="O25" i="13"/>
  <c r="P25" i="13"/>
  <c r="Q25" i="13"/>
  <c r="AD25" i="13"/>
  <c r="O26" i="13"/>
  <c r="P26" i="13"/>
  <c r="Q26" i="13"/>
  <c r="AD26" i="13"/>
  <c r="O27" i="13"/>
  <c r="P27" i="13"/>
  <c r="Q27" i="13"/>
  <c r="AD27" i="13"/>
  <c r="O28" i="13"/>
  <c r="P28" i="13"/>
  <c r="Q28" i="13"/>
  <c r="AD28" i="13"/>
  <c r="O29" i="13"/>
  <c r="P29" i="13"/>
  <c r="Q29" i="13"/>
  <c r="AD29" i="13"/>
  <c r="O30" i="13"/>
  <c r="P30" i="13"/>
  <c r="Q30" i="13"/>
  <c r="AD30" i="13"/>
  <c r="O31" i="13"/>
  <c r="P31" i="13"/>
  <c r="Q31" i="13"/>
  <c r="AD31" i="13"/>
  <c r="O32" i="13"/>
  <c r="P32" i="13"/>
  <c r="Q32" i="13"/>
  <c r="AD32" i="13"/>
  <c r="O33" i="13"/>
  <c r="P33" i="13"/>
  <c r="Q33" i="13"/>
  <c r="AD33" i="13"/>
  <c r="O34" i="13"/>
  <c r="P34" i="13"/>
  <c r="Q34" i="13"/>
  <c r="AD34" i="13"/>
  <c r="O35" i="13"/>
  <c r="P35" i="13"/>
  <c r="Q35" i="13"/>
  <c r="AD35" i="13"/>
  <c r="O36" i="13"/>
  <c r="P36" i="13"/>
  <c r="Q36" i="13"/>
  <c r="AD36" i="13"/>
  <c r="O37" i="13"/>
  <c r="P37" i="13"/>
  <c r="Q37" i="13"/>
  <c r="AD37" i="13"/>
  <c r="O38" i="13"/>
  <c r="P38" i="13"/>
  <c r="Q38" i="13"/>
  <c r="AD38" i="13"/>
  <c r="D39" i="13"/>
  <c r="P39" i="13"/>
  <c r="Q39" i="13"/>
  <c r="S39" i="13"/>
  <c r="T39" i="13"/>
  <c r="U39" i="13"/>
  <c r="C40" i="13"/>
  <c r="R40" i="13"/>
  <c r="S40" i="13"/>
  <c r="T40" i="13"/>
  <c r="C44" i="13"/>
  <c r="T44" i="13"/>
  <c r="U44" i="13"/>
  <c r="X44" i="13"/>
  <c r="Y44" i="13"/>
  <c r="AC44" i="13"/>
  <c r="C43" i="13"/>
  <c r="G44" i="13"/>
  <c r="H44" i="13"/>
  <c r="K44" i="13"/>
  <c r="L44" i="13"/>
  <c r="R44" i="13"/>
  <c r="V44" i="13"/>
  <c r="AB44" i="13"/>
  <c r="AD44" i="13"/>
  <c r="C47" i="13"/>
  <c r="P47" i="13"/>
  <c r="C48" i="13"/>
  <c r="P48" i="13"/>
  <c r="R48" i="13"/>
  <c r="S48" i="13"/>
  <c r="P51" i="13"/>
  <c r="A1" i="12"/>
  <c r="P1" i="12"/>
  <c r="O1" i="12"/>
  <c r="AD1" i="12"/>
  <c r="A3" i="12"/>
  <c r="P3" i="12"/>
  <c r="C4" i="12"/>
  <c r="D4" i="12"/>
  <c r="E4" i="12"/>
  <c r="F4" i="12"/>
  <c r="G4" i="12"/>
  <c r="H4" i="12"/>
  <c r="I4" i="12"/>
  <c r="J4" i="12"/>
  <c r="K4" i="12"/>
  <c r="L4" i="12"/>
  <c r="M4" i="12"/>
  <c r="N4" i="12"/>
  <c r="R4" i="12"/>
  <c r="S4" i="12"/>
  <c r="T4" i="12"/>
  <c r="U4" i="12"/>
  <c r="V4" i="12"/>
  <c r="W4" i="12"/>
  <c r="X4" i="12"/>
  <c r="Y4" i="12"/>
  <c r="Z4" i="12"/>
  <c r="AA4" i="12"/>
  <c r="AB4" i="12"/>
  <c r="AC4" i="12"/>
  <c r="C5" i="12"/>
  <c r="D5" i="12"/>
  <c r="E5" i="12"/>
  <c r="F5" i="12"/>
  <c r="G5" i="12"/>
  <c r="H5" i="12"/>
  <c r="I5" i="12"/>
  <c r="J5" i="12"/>
  <c r="K5" i="12"/>
  <c r="L5" i="12"/>
  <c r="M5" i="12"/>
  <c r="N5" i="12"/>
  <c r="R5" i="12"/>
  <c r="S5" i="12"/>
  <c r="T5" i="12"/>
  <c r="U5" i="12"/>
  <c r="V5" i="12"/>
  <c r="W5" i="12"/>
  <c r="X5" i="12"/>
  <c r="Y5" i="12"/>
  <c r="Z5" i="12"/>
  <c r="AA5" i="12"/>
  <c r="AB5" i="12"/>
  <c r="AC5" i="12"/>
  <c r="P6" i="12"/>
  <c r="P7" i="12"/>
  <c r="P8" i="12"/>
  <c r="P9" i="12"/>
  <c r="P10" i="12"/>
  <c r="Q10" i="12"/>
  <c r="O11" i="12"/>
  <c r="P11" i="12"/>
  <c r="P12" i="12"/>
  <c r="P13" i="12"/>
  <c r="P14" i="12"/>
  <c r="Q14" i="12"/>
  <c r="P15" i="12"/>
  <c r="Q15" i="12"/>
  <c r="P16" i="12"/>
  <c r="P17" i="12"/>
  <c r="Q17" i="12"/>
  <c r="P18" i="12"/>
  <c r="P20" i="12"/>
  <c r="P21" i="12"/>
  <c r="P22" i="12"/>
  <c r="P23" i="12"/>
  <c r="P24" i="12"/>
  <c r="P25" i="12"/>
  <c r="P26" i="12"/>
  <c r="P28" i="12"/>
  <c r="P29" i="12"/>
  <c r="P30" i="12"/>
  <c r="P31" i="12"/>
  <c r="P32" i="12"/>
  <c r="P33" i="12"/>
  <c r="P34" i="12"/>
  <c r="P35" i="12"/>
  <c r="P36" i="12"/>
  <c r="P37" i="12"/>
  <c r="P38" i="12"/>
  <c r="P39" i="12"/>
  <c r="P41" i="12"/>
  <c r="P42" i="12"/>
  <c r="P43" i="12"/>
  <c r="P44" i="12"/>
  <c r="P45" i="12"/>
  <c r="P46" i="12"/>
  <c r="P47" i="12"/>
  <c r="P49" i="12"/>
  <c r="P50" i="12"/>
  <c r="P51" i="12"/>
  <c r="P52" i="12"/>
  <c r="P53" i="12"/>
  <c r="P54" i="12"/>
  <c r="P55" i="12"/>
  <c r="P56" i="12"/>
  <c r="P57" i="12"/>
  <c r="P58" i="12"/>
  <c r="P59" i="12"/>
  <c r="P60" i="12"/>
  <c r="P61" i="12"/>
  <c r="P62" i="12"/>
  <c r="P63" i="12"/>
  <c r="P64" i="12"/>
  <c r="P65" i="12"/>
  <c r="P68" i="12"/>
  <c r="A1" i="5"/>
  <c r="P1" i="5"/>
  <c r="P116" i="5"/>
  <c r="O1" i="5"/>
  <c r="AD1" i="5"/>
  <c r="A3" i="5"/>
  <c r="A89" i="5"/>
  <c r="P3" i="5"/>
  <c r="P42" i="5"/>
  <c r="P89" i="5"/>
  <c r="P118" i="5"/>
  <c r="C4" i="5"/>
  <c r="D4" i="5"/>
  <c r="E4" i="5"/>
  <c r="F4" i="5"/>
  <c r="G4" i="5"/>
  <c r="H4" i="5"/>
  <c r="I4" i="5"/>
  <c r="J4" i="5"/>
  <c r="K4" i="5"/>
  <c r="L4" i="5"/>
  <c r="M4" i="5"/>
  <c r="N4" i="5"/>
  <c r="R4" i="5"/>
  <c r="S4" i="5"/>
  <c r="T4" i="5"/>
  <c r="U4" i="5"/>
  <c r="V4" i="5"/>
  <c r="W4" i="5"/>
  <c r="X4" i="5"/>
  <c r="Y4" i="5"/>
  <c r="Z4" i="5"/>
  <c r="AA4" i="5"/>
  <c r="AB4" i="5"/>
  <c r="AC4" i="5"/>
  <c r="C5" i="5"/>
  <c r="D5" i="5"/>
  <c r="E5" i="5"/>
  <c r="F5" i="5"/>
  <c r="G5" i="5"/>
  <c r="H5" i="5"/>
  <c r="I5" i="5"/>
  <c r="J5" i="5"/>
  <c r="K5" i="5"/>
  <c r="L5" i="5"/>
  <c r="M5" i="5"/>
  <c r="N5" i="5"/>
  <c r="R5" i="5"/>
  <c r="S5" i="5"/>
  <c r="T5" i="5"/>
  <c r="U5" i="5"/>
  <c r="V5" i="5"/>
  <c r="W5" i="5"/>
  <c r="X5" i="5"/>
  <c r="Y5" i="5"/>
  <c r="Z5" i="5"/>
  <c r="AA5" i="5"/>
  <c r="AB5" i="5"/>
  <c r="AC5" i="5"/>
  <c r="P8" i="5"/>
  <c r="A9" i="5"/>
  <c r="A10" i="5"/>
  <c r="A10" i="8"/>
  <c r="A11" i="5"/>
  <c r="A11" i="8"/>
  <c r="A12" i="5"/>
  <c r="A13" i="5"/>
  <c r="P13" i="5"/>
  <c r="A14" i="5"/>
  <c r="A15" i="5"/>
  <c r="A15" i="8"/>
  <c r="A16" i="5"/>
  <c r="A16" i="8"/>
  <c r="P17" i="5"/>
  <c r="O18" i="5"/>
  <c r="C18" i="8"/>
  <c r="P18" i="5"/>
  <c r="AD18" i="5"/>
  <c r="D18" i="8"/>
  <c r="P19" i="5"/>
  <c r="P29" i="5"/>
  <c r="P30" i="5"/>
  <c r="P31" i="5"/>
  <c r="P32" i="5"/>
  <c r="P33" i="5"/>
  <c r="C34" i="5"/>
  <c r="P34" i="5"/>
  <c r="C35" i="5"/>
  <c r="P35" i="5"/>
  <c r="Q35" i="5"/>
  <c r="P36" i="5"/>
  <c r="P37" i="5"/>
  <c r="P38" i="5"/>
  <c r="P39" i="5"/>
  <c r="A40" i="5"/>
  <c r="C45" i="5"/>
  <c r="D45" i="5"/>
  <c r="E45" i="5"/>
  <c r="F45" i="5"/>
  <c r="G45" i="5"/>
  <c r="H45" i="5"/>
  <c r="I45" i="5"/>
  <c r="J45" i="5"/>
  <c r="K45" i="5"/>
  <c r="L45" i="5"/>
  <c r="M45" i="5"/>
  <c r="N45" i="5"/>
  <c r="R45" i="5"/>
  <c r="S45" i="5"/>
  <c r="T45" i="5"/>
  <c r="U45" i="5"/>
  <c r="V45" i="5"/>
  <c r="W45" i="5"/>
  <c r="X45" i="5"/>
  <c r="Y45" i="5"/>
  <c r="Z45" i="5"/>
  <c r="AA45" i="5"/>
  <c r="AB45" i="5"/>
  <c r="AC45" i="5"/>
  <c r="C46" i="5"/>
  <c r="D46" i="5"/>
  <c r="E46" i="5"/>
  <c r="F46" i="5"/>
  <c r="G46" i="5"/>
  <c r="H46" i="5"/>
  <c r="I46" i="5"/>
  <c r="J46" i="5"/>
  <c r="K46" i="5"/>
  <c r="L46" i="5"/>
  <c r="M46" i="5"/>
  <c r="N46" i="5"/>
  <c r="R46" i="5"/>
  <c r="S46" i="5"/>
  <c r="T46" i="5"/>
  <c r="U46" i="5"/>
  <c r="V46" i="5"/>
  <c r="W46" i="5"/>
  <c r="X46" i="5"/>
  <c r="Y46" i="5"/>
  <c r="Z46" i="5"/>
  <c r="AA46" i="5"/>
  <c r="AB46" i="5"/>
  <c r="AC46" i="5"/>
  <c r="P49" i="5"/>
  <c r="C50" i="5"/>
  <c r="D50" i="5"/>
  <c r="C51" i="5"/>
  <c r="D51" i="5"/>
  <c r="D98" i="5"/>
  <c r="P50" i="5"/>
  <c r="P51" i="5"/>
  <c r="B52" i="5"/>
  <c r="C55" i="5"/>
  <c r="D55" i="5"/>
  <c r="E55" i="5"/>
  <c r="E50" i="8"/>
  <c r="P55" i="5"/>
  <c r="C56" i="5"/>
  <c r="P56" i="5"/>
  <c r="C57" i="5"/>
  <c r="P57" i="5"/>
  <c r="P58" i="5"/>
  <c r="B59" i="5"/>
  <c r="P66" i="5"/>
  <c r="P67" i="5"/>
  <c r="C68" i="5"/>
  <c r="D68" i="5"/>
  <c r="E68" i="5"/>
  <c r="F68" i="5"/>
  <c r="G68" i="5"/>
  <c r="H68" i="5"/>
  <c r="I68" i="5"/>
  <c r="J68" i="5"/>
  <c r="K68" i="5"/>
  <c r="L68" i="5"/>
  <c r="M68" i="5"/>
  <c r="N68" i="5"/>
  <c r="P68" i="5"/>
  <c r="B69" i="5"/>
  <c r="P72" i="5"/>
  <c r="D73" i="5"/>
  <c r="E73" i="5"/>
  <c r="F73" i="5"/>
  <c r="G73" i="5"/>
  <c r="H73" i="5"/>
  <c r="I73" i="5"/>
  <c r="J73" i="5"/>
  <c r="K73" i="5"/>
  <c r="L73" i="5"/>
  <c r="M73" i="5"/>
  <c r="N73" i="5"/>
  <c r="Q73" i="5"/>
  <c r="R73" i="5"/>
  <c r="S73" i="5"/>
  <c r="T73" i="5"/>
  <c r="U73" i="5"/>
  <c r="V73" i="5"/>
  <c r="W73" i="5"/>
  <c r="X73" i="5"/>
  <c r="Y73" i="5"/>
  <c r="Z73" i="5"/>
  <c r="AA73" i="5"/>
  <c r="AB73" i="5"/>
  <c r="AC73" i="5"/>
  <c r="D68" i="8"/>
  <c r="P73" i="5"/>
  <c r="B74" i="5"/>
  <c r="C79" i="5"/>
  <c r="D79" i="5"/>
  <c r="E79" i="5"/>
  <c r="F79" i="5"/>
  <c r="G79" i="5"/>
  <c r="H79" i="5"/>
  <c r="I79" i="5"/>
  <c r="J79" i="5"/>
  <c r="K79" i="5"/>
  <c r="L79" i="5"/>
  <c r="M79" i="5"/>
  <c r="N79" i="5"/>
  <c r="P79" i="5"/>
  <c r="C80" i="5"/>
  <c r="D80" i="5"/>
  <c r="E80" i="5"/>
  <c r="F80" i="5"/>
  <c r="G80" i="5"/>
  <c r="H80" i="5"/>
  <c r="I80" i="5"/>
  <c r="J80" i="5"/>
  <c r="K80" i="5"/>
  <c r="L80" i="5"/>
  <c r="M80" i="5"/>
  <c r="N80" i="5"/>
  <c r="C75" i="8"/>
  <c r="P80" i="5"/>
  <c r="C81" i="5"/>
  <c r="D81" i="5"/>
  <c r="E81" i="5"/>
  <c r="F81" i="5"/>
  <c r="G81" i="5"/>
  <c r="H81" i="5"/>
  <c r="I81" i="5"/>
  <c r="J81" i="5"/>
  <c r="K81" i="5"/>
  <c r="L81" i="5"/>
  <c r="M81" i="5"/>
  <c r="N81" i="5"/>
  <c r="P81" i="5"/>
  <c r="P82" i="5"/>
  <c r="B83" i="5"/>
  <c r="P87" i="5"/>
  <c r="C90" i="5"/>
  <c r="D90" i="5"/>
  <c r="E90" i="5"/>
  <c r="F90" i="5"/>
  <c r="G90" i="5"/>
  <c r="H90" i="5"/>
  <c r="I90" i="5"/>
  <c r="J90" i="5"/>
  <c r="K90" i="5"/>
  <c r="L90" i="5"/>
  <c r="M90" i="5"/>
  <c r="N90" i="5"/>
  <c r="R90" i="5"/>
  <c r="S90" i="5"/>
  <c r="T90" i="5"/>
  <c r="U90" i="5"/>
  <c r="V90" i="5"/>
  <c r="W90" i="5"/>
  <c r="X90" i="5"/>
  <c r="Y90" i="5"/>
  <c r="Z90" i="5"/>
  <c r="AA90" i="5"/>
  <c r="AB90" i="5"/>
  <c r="AC90" i="5"/>
  <c r="C91" i="5"/>
  <c r="D91" i="5"/>
  <c r="E91" i="5"/>
  <c r="F91" i="5"/>
  <c r="G91" i="5"/>
  <c r="H91" i="5"/>
  <c r="I91" i="5"/>
  <c r="J91" i="5"/>
  <c r="K91" i="5"/>
  <c r="L91" i="5"/>
  <c r="M91" i="5"/>
  <c r="N91" i="5"/>
  <c r="R91" i="5"/>
  <c r="S91" i="5"/>
  <c r="T91" i="5"/>
  <c r="U91" i="5"/>
  <c r="V91" i="5"/>
  <c r="W91" i="5"/>
  <c r="X91" i="5"/>
  <c r="Y91" i="5"/>
  <c r="Z91" i="5"/>
  <c r="AA91" i="5"/>
  <c r="AB91" i="5"/>
  <c r="AC91" i="5"/>
  <c r="B107" i="5"/>
  <c r="B113" i="5"/>
  <c r="C107" i="5"/>
  <c r="P117" i="5"/>
  <c r="C119" i="5"/>
  <c r="D119" i="5"/>
  <c r="E119" i="5"/>
  <c r="F119" i="5"/>
  <c r="G119" i="5"/>
  <c r="H119" i="5"/>
  <c r="I119" i="5"/>
  <c r="J119" i="5"/>
  <c r="K119" i="5"/>
  <c r="L119" i="5"/>
  <c r="M119" i="5"/>
  <c r="N119" i="5"/>
  <c r="R119" i="5"/>
  <c r="S119" i="5"/>
  <c r="T119" i="5"/>
  <c r="U119" i="5"/>
  <c r="V119" i="5"/>
  <c r="W119" i="5"/>
  <c r="X119" i="5"/>
  <c r="Y119" i="5"/>
  <c r="Z119" i="5"/>
  <c r="AA119" i="5"/>
  <c r="AB119" i="5"/>
  <c r="AC119" i="5"/>
  <c r="C120" i="5"/>
  <c r="D120" i="5"/>
  <c r="E120" i="5"/>
  <c r="F120" i="5"/>
  <c r="G120" i="5"/>
  <c r="H120" i="5"/>
  <c r="I120" i="5"/>
  <c r="J120" i="5"/>
  <c r="K120" i="5"/>
  <c r="L120" i="5"/>
  <c r="M120" i="5"/>
  <c r="N120" i="5"/>
  <c r="R120" i="5"/>
  <c r="S120" i="5"/>
  <c r="T120" i="5"/>
  <c r="U120" i="5"/>
  <c r="V120" i="5"/>
  <c r="W120" i="5"/>
  <c r="X120" i="5"/>
  <c r="Y120" i="5"/>
  <c r="Z120" i="5"/>
  <c r="AA120" i="5"/>
  <c r="AB120" i="5"/>
  <c r="AC120" i="5"/>
  <c r="P121" i="5"/>
  <c r="O122" i="5"/>
  <c r="P122" i="5"/>
  <c r="AD122" i="5"/>
  <c r="O123" i="5"/>
  <c r="P123" i="5"/>
  <c r="AD123" i="5"/>
  <c r="O124" i="5"/>
  <c r="P124" i="5"/>
  <c r="AD124" i="5"/>
  <c r="O125" i="5"/>
  <c r="P125" i="5"/>
  <c r="AD125" i="5"/>
  <c r="O126" i="5"/>
  <c r="P126" i="5"/>
  <c r="AD126" i="5"/>
  <c r="C127" i="5"/>
  <c r="D127" i="5"/>
  <c r="E127" i="5"/>
  <c r="E102" i="5"/>
  <c r="F127" i="5"/>
  <c r="F102" i="5"/>
  <c r="G127" i="5"/>
  <c r="G102" i="5"/>
  <c r="H127" i="5"/>
  <c r="H102" i="5"/>
  <c r="I127" i="5"/>
  <c r="I102" i="5"/>
  <c r="J127" i="5"/>
  <c r="J102" i="5"/>
  <c r="K127" i="5"/>
  <c r="K102" i="5"/>
  <c r="L127" i="5"/>
  <c r="L102" i="5"/>
  <c r="M127" i="5"/>
  <c r="M102" i="5"/>
  <c r="N127" i="5"/>
  <c r="N102" i="5"/>
  <c r="R127" i="5"/>
  <c r="S127" i="5"/>
  <c r="S102" i="5"/>
  <c r="T127" i="5"/>
  <c r="T102" i="5"/>
  <c r="U127" i="5"/>
  <c r="U102" i="5"/>
  <c r="V127" i="5"/>
  <c r="V102" i="5"/>
  <c r="W127" i="5"/>
  <c r="W102" i="5"/>
  <c r="X127" i="5"/>
  <c r="X102" i="5"/>
  <c r="Y127" i="5"/>
  <c r="Y102" i="5"/>
  <c r="Z127" i="5"/>
  <c r="Z102" i="5"/>
  <c r="AA127" i="5"/>
  <c r="AA102" i="5"/>
  <c r="AB127" i="5"/>
  <c r="AB102" i="5"/>
  <c r="AC127" i="5"/>
  <c r="AC102" i="5"/>
  <c r="A164" i="5"/>
  <c r="C167" i="5"/>
  <c r="D167" i="5"/>
  <c r="E167" i="5"/>
  <c r="F167" i="5"/>
  <c r="G167" i="5"/>
  <c r="H167" i="5"/>
  <c r="I167" i="5"/>
  <c r="J167" i="5"/>
  <c r="K167" i="5"/>
  <c r="L167" i="5"/>
  <c r="M167" i="5"/>
  <c r="N167" i="5"/>
  <c r="R167" i="5"/>
  <c r="S167" i="5"/>
  <c r="T167" i="5"/>
  <c r="U167" i="5"/>
  <c r="V167" i="5"/>
  <c r="W167" i="5"/>
  <c r="X167" i="5"/>
  <c r="Y167" i="5"/>
  <c r="Z167" i="5"/>
  <c r="AA167" i="5"/>
  <c r="AB167" i="5"/>
  <c r="AC167" i="5"/>
  <c r="C168" i="5"/>
  <c r="D168" i="5"/>
  <c r="E168" i="5"/>
  <c r="F168" i="5"/>
  <c r="G168" i="5"/>
  <c r="H168" i="5"/>
  <c r="I168" i="5"/>
  <c r="J168" i="5"/>
  <c r="K168" i="5"/>
  <c r="L168" i="5"/>
  <c r="M168" i="5"/>
  <c r="N168" i="5"/>
  <c r="R168" i="5"/>
  <c r="S168" i="5"/>
  <c r="T168" i="5"/>
  <c r="U168" i="5"/>
  <c r="V168" i="5"/>
  <c r="W168" i="5"/>
  <c r="X168" i="5"/>
  <c r="Y168" i="5"/>
  <c r="Z168" i="5"/>
  <c r="AA168" i="5"/>
  <c r="AB168" i="5"/>
  <c r="AC168" i="5"/>
  <c r="P170" i="5"/>
  <c r="P171" i="5"/>
  <c r="A217" i="5"/>
  <c r="P219" i="5"/>
  <c r="P166" i="5"/>
  <c r="C220" i="5"/>
  <c r="D220" i="5"/>
  <c r="E220" i="5"/>
  <c r="F220" i="5"/>
  <c r="G220" i="5"/>
  <c r="H220" i="5"/>
  <c r="I220" i="5"/>
  <c r="J220" i="5"/>
  <c r="K220" i="5"/>
  <c r="L220" i="5"/>
  <c r="M220" i="5"/>
  <c r="N220" i="5"/>
  <c r="R220" i="5"/>
  <c r="S220" i="5"/>
  <c r="T220" i="5"/>
  <c r="U220" i="5"/>
  <c r="V220" i="5"/>
  <c r="W220" i="5"/>
  <c r="X220" i="5"/>
  <c r="Y220" i="5"/>
  <c r="Z220" i="5"/>
  <c r="AA220" i="5"/>
  <c r="AB220" i="5"/>
  <c r="AC220" i="5"/>
  <c r="C221" i="5"/>
  <c r="D221" i="5"/>
  <c r="E221" i="5"/>
  <c r="F221" i="5"/>
  <c r="G221" i="5"/>
  <c r="H221" i="5"/>
  <c r="I221" i="5"/>
  <c r="J221" i="5"/>
  <c r="K221" i="5"/>
  <c r="L221" i="5"/>
  <c r="M221" i="5"/>
  <c r="N221" i="5"/>
  <c r="R221" i="5"/>
  <c r="S221" i="5"/>
  <c r="T221" i="5"/>
  <c r="U221" i="5"/>
  <c r="V221" i="5"/>
  <c r="W221" i="5"/>
  <c r="X221" i="5"/>
  <c r="Y221" i="5"/>
  <c r="Z221" i="5"/>
  <c r="AA221" i="5"/>
  <c r="AB221" i="5"/>
  <c r="AC221" i="5"/>
  <c r="Q226" i="5"/>
  <c r="R228" i="5"/>
  <c r="S228" i="5"/>
  <c r="T228" i="5"/>
  <c r="C228" i="5"/>
  <c r="Q228" i="5"/>
  <c r="C229" i="5"/>
  <c r="D229" i="5"/>
  <c r="E229" i="5"/>
  <c r="F229" i="5"/>
  <c r="G229" i="5"/>
  <c r="H229" i="5"/>
  <c r="I229" i="5"/>
  <c r="J229" i="5"/>
  <c r="K229" i="5"/>
  <c r="L229" i="5"/>
  <c r="M229" i="5"/>
  <c r="N229" i="5"/>
  <c r="R229" i="5"/>
  <c r="S229" i="5"/>
  <c r="T229" i="5"/>
  <c r="U229" i="5"/>
  <c r="V229" i="5"/>
  <c r="W229" i="5"/>
  <c r="X229" i="5"/>
  <c r="Y229" i="5"/>
  <c r="Z229" i="5"/>
  <c r="AA229" i="5"/>
  <c r="AB229" i="5"/>
  <c r="AC229" i="5"/>
  <c r="C230" i="5"/>
  <c r="D230" i="5"/>
  <c r="E230" i="5"/>
  <c r="F230" i="5"/>
  <c r="G230" i="5"/>
  <c r="H230" i="5"/>
  <c r="I230" i="5"/>
  <c r="J230" i="5"/>
  <c r="K230" i="5"/>
  <c r="L230" i="5"/>
  <c r="M230" i="5"/>
  <c r="N230" i="5"/>
  <c r="R230" i="5"/>
  <c r="S230" i="5"/>
  <c r="T230" i="5"/>
  <c r="U230" i="5"/>
  <c r="V230" i="5"/>
  <c r="W230" i="5"/>
  <c r="X230" i="5"/>
  <c r="Y230" i="5"/>
  <c r="Z230" i="5"/>
  <c r="AA230" i="5"/>
  <c r="AB230" i="5"/>
  <c r="AC230" i="5"/>
  <c r="C231" i="5"/>
  <c r="D231" i="5"/>
  <c r="E231" i="5"/>
  <c r="F231" i="5"/>
  <c r="G231" i="5"/>
  <c r="H231" i="5"/>
  <c r="R231" i="5"/>
  <c r="S231" i="5"/>
  <c r="Q242" i="5"/>
  <c r="R244" i="5"/>
  <c r="C244" i="5"/>
  <c r="D244" i="5"/>
  <c r="E244" i="5"/>
  <c r="F244" i="5"/>
  <c r="G244" i="5"/>
  <c r="Q244" i="5"/>
  <c r="C245" i="5"/>
  <c r="D245" i="5"/>
  <c r="E245" i="5"/>
  <c r="F245" i="5"/>
  <c r="G245" i="5"/>
  <c r="H245" i="5"/>
  <c r="I245" i="5"/>
  <c r="C246" i="5"/>
  <c r="D246" i="5"/>
  <c r="E246" i="5"/>
  <c r="F246" i="5"/>
  <c r="G246" i="5"/>
  <c r="H246" i="5"/>
  <c r="I246" i="5"/>
  <c r="J246" i="5"/>
  <c r="K246" i="5"/>
  <c r="L246" i="5"/>
  <c r="M246" i="5"/>
  <c r="N246" i="5"/>
  <c r="C247" i="5"/>
  <c r="C250" i="5"/>
  <c r="D247" i="5"/>
  <c r="E247" i="5"/>
  <c r="C263" i="5"/>
  <c r="D263" i="5"/>
  <c r="E263" i="5"/>
  <c r="F263" i="5"/>
  <c r="G263" i="5"/>
  <c r="H263" i="5"/>
  <c r="I263" i="5"/>
  <c r="J263" i="5"/>
  <c r="K263" i="5"/>
  <c r="L263" i="5"/>
  <c r="M263" i="5"/>
  <c r="N263" i="5"/>
  <c r="R263" i="5"/>
  <c r="S263" i="5"/>
  <c r="T263" i="5"/>
  <c r="U263" i="5"/>
  <c r="V263" i="5"/>
  <c r="W263" i="5"/>
  <c r="X263" i="5"/>
  <c r="Y263" i="5"/>
  <c r="Z263" i="5"/>
  <c r="AA263" i="5"/>
  <c r="AB263" i="5"/>
  <c r="AC263" i="5"/>
  <c r="C264" i="5"/>
  <c r="D264" i="5"/>
  <c r="E264" i="5"/>
  <c r="F264" i="5"/>
  <c r="G264" i="5"/>
  <c r="H264" i="5"/>
  <c r="I264" i="5"/>
  <c r="J264" i="5"/>
  <c r="K264" i="5"/>
  <c r="L264" i="5"/>
  <c r="M264" i="5"/>
  <c r="N264" i="5"/>
  <c r="R264" i="5"/>
  <c r="S264" i="5"/>
  <c r="T264" i="5"/>
  <c r="U264" i="5"/>
  <c r="V264" i="5"/>
  <c r="W264" i="5"/>
  <c r="X264" i="5"/>
  <c r="Y264" i="5"/>
  <c r="Z264" i="5"/>
  <c r="AA264" i="5"/>
  <c r="AB264" i="5"/>
  <c r="AC264" i="5"/>
  <c r="A1" i="15"/>
  <c r="O1" i="15"/>
  <c r="P1" i="15"/>
  <c r="P173" i="15"/>
  <c r="P291" i="15"/>
  <c r="AD1" i="15"/>
  <c r="O6" i="15"/>
  <c r="AD6" i="15"/>
  <c r="A10" i="15"/>
  <c r="A28" i="15"/>
  <c r="P10" i="15"/>
  <c r="P19" i="15"/>
  <c r="A11" i="15"/>
  <c r="P11" i="15"/>
  <c r="P29" i="15"/>
  <c r="A12" i="15"/>
  <c r="P12" i="15"/>
  <c r="A13" i="15"/>
  <c r="P13" i="15"/>
  <c r="A14" i="15"/>
  <c r="P14" i="15"/>
  <c r="P23" i="15"/>
  <c r="P20" i="15"/>
  <c r="A21" i="15"/>
  <c r="A30" i="15"/>
  <c r="A58" i="15"/>
  <c r="P58" i="15"/>
  <c r="H76" i="15"/>
  <c r="H5" i="15"/>
  <c r="I6" i="15"/>
  <c r="J6" i="15"/>
  <c r="T6" i="15"/>
  <c r="U6" i="15"/>
  <c r="W6" i="15"/>
  <c r="A88" i="15"/>
  <c r="B88" i="15"/>
  <c r="O88" i="15"/>
  <c r="P88" i="15"/>
  <c r="AD88" i="15"/>
  <c r="A89" i="15"/>
  <c r="B89" i="15"/>
  <c r="O89" i="15"/>
  <c r="P89" i="15"/>
  <c r="AD89" i="15"/>
  <c r="A90" i="15"/>
  <c r="B90" i="15"/>
  <c r="O90" i="15"/>
  <c r="P90" i="15"/>
  <c r="AD90" i="15"/>
  <c r="A91" i="15"/>
  <c r="B91" i="15"/>
  <c r="O91" i="15"/>
  <c r="P91" i="15"/>
  <c r="AD91" i="15"/>
  <c r="A92" i="15"/>
  <c r="B92" i="15"/>
  <c r="O92" i="15"/>
  <c r="P92" i="15"/>
  <c r="AD92" i="15"/>
  <c r="A93" i="15"/>
  <c r="B93" i="15"/>
  <c r="O93" i="15"/>
  <c r="P93" i="15"/>
  <c r="AD93" i="15"/>
  <c r="A94" i="15"/>
  <c r="B94" i="15"/>
  <c r="O94" i="15"/>
  <c r="P94" i="15"/>
  <c r="AD94" i="15"/>
  <c r="A95" i="15"/>
  <c r="B95" i="15"/>
  <c r="O95" i="15"/>
  <c r="P95" i="15"/>
  <c r="AD95" i="15"/>
  <c r="A96" i="15"/>
  <c r="B96" i="15"/>
  <c r="O96" i="15"/>
  <c r="P96" i="15"/>
  <c r="AD96" i="15"/>
  <c r="A97" i="15"/>
  <c r="B97" i="15"/>
  <c r="O97" i="15"/>
  <c r="P97" i="15"/>
  <c r="AD97" i="15"/>
  <c r="O103" i="15"/>
  <c r="AD103" i="15"/>
  <c r="O104" i="15"/>
  <c r="AD104" i="15"/>
  <c r="O105" i="15"/>
  <c r="AD105" i="15"/>
  <c r="O112" i="15"/>
  <c r="AD112" i="15"/>
  <c r="A115" i="15"/>
  <c r="A232" i="15"/>
  <c r="O115" i="15"/>
  <c r="AD115" i="15"/>
  <c r="C134" i="15"/>
  <c r="D134" i="15"/>
  <c r="E134" i="15"/>
  <c r="F134" i="15"/>
  <c r="G134" i="15"/>
  <c r="H134" i="15"/>
  <c r="I134" i="15"/>
  <c r="J134" i="15"/>
  <c r="K134" i="15"/>
  <c r="L134" i="15"/>
  <c r="M134" i="15"/>
  <c r="N134" i="15"/>
  <c r="R134" i="15"/>
  <c r="S134" i="15"/>
  <c r="T134" i="15"/>
  <c r="U134" i="15"/>
  <c r="V134" i="15"/>
  <c r="W134" i="15"/>
  <c r="X134" i="15"/>
  <c r="Y134" i="15"/>
  <c r="Z134" i="15"/>
  <c r="AA134" i="15"/>
  <c r="AB134" i="15"/>
  <c r="AC134" i="15"/>
  <c r="A146" i="15"/>
  <c r="B146" i="15"/>
  <c r="O146" i="15"/>
  <c r="P146" i="15"/>
  <c r="AD146" i="15"/>
  <c r="A147" i="15"/>
  <c r="B147" i="15"/>
  <c r="O147" i="15"/>
  <c r="P147" i="15"/>
  <c r="AD147" i="15"/>
  <c r="A148" i="15"/>
  <c r="B148" i="15"/>
  <c r="O148" i="15"/>
  <c r="P148" i="15"/>
  <c r="AD148" i="15"/>
  <c r="A149" i="15"/>
  <c r="B149" i="15"/>
  <c r="O149" i="15"/>
  <c r="P149" i="15"/>
  <c r="AD149" i="15"/>
  <c r="A150" i="15"/>
  <c r="B150" i="15"/>
  <c r="O150" i="15"/>
  <c r="P150" i="15"/>
  <c r="AD150" i="15"/>
  <c r="A151" i="15"/>
  <c r="B151" i="15"/>
  <c r="O151" i="15"/>
  <c r="P151" i="15"/>
  <c r="AD151" i="15"/>
  <c r="A152" i="15"/>
  <c r="B152" i="15"/>
  <c r="O152" i="15"/>
  <c r="P152" i="15"/>
  <c r="AD152" i="15"/>
  <c r="A153" i="15"/>
  <c r="B153" i="15"/>
  <c r="O153" i="15"/>
  <c r="P153" i="15"/>
  <c r="AD153" i="15"/>
  <c r="A154" i="15"/>
  <c r="B154" i="15"/>
  <c r="O154" i="15"/>
  <c r="P154" i="15"/>
  <c r="AD154" i="15"/>
  <c r="A155" i="15"/>
  <c r="B155" i="15"/>
  <c r="O155" i="15"/>
  <c r="P155" i="15"/>
  <c r="AD155" i="15"/>
  <c r="O161" i="15"/>
  <c r="AD161" i="15"/>
  <c r="O162" i="15"/>
  <c r="AD162" i="15"/>
  <c r="O163" i="15"/>
  <c r="AD163" i="15"/>
  <c r="O170" i="15"/>
  <c r="AD170" i="15"/>
  <c r="O173" i="15"/>
  <c r="AD173" i="15"/>
  <c r="C192" i="15"/>
  <c r="D192" i="15"/>
  <c r="E192" i="15"/>
  <c r="F192" i="15"/>
  <c r="G192" i="15"/>
  <c r="H192" i="15"/>
  <c r="I192" i="15"/>
  <c r="J192" i="15"/>
  <c r="K192" i="15"/>
  <c r="L192" i="15"/>
  <c r="M192" i="15"/>
  <c r="N192" i="15"/>
  <c r="R192" i="15"/>
  <c r="S192" i="15"/>
  <c r="T192" i="15"/>
  <c r="U192" i="15"/>
  <c r="V192" i="15"/>
  <c r="W192" i="15"/>
  <c r="X192" i="15"/>
  <c r="Y192" i="15"/>
  <c r="Z192" i="15"/>
  <c r="AA192" i="15"/>
  <c r="AB192" i="15"/>
  <c r="AC192" i="15"/>
  <c r="A204" i="15"/>
  <c r="B204" i="15"/>
  <c r="O204" i="15"/>
  <c r="P204" i="15"/>
  <c r="AD204" i="15"/>
  <c r="A205" i="15"/>
  <c r="B205" i="15"/>
  <c r="O205" i="15"/>
  <c r="P205" i="15"/>
  <c r="AD205" i="15"/>
  <c r="A206" i="15"/>
  <c r="B206" i="15"/>
  <c r="O206" i="15"/>
  <c r="P206" i="15"/>
  <c r="AD206" i="15"/>
  <c r="A207" i="15"/>
  <c r="B207" i="15"/>
  <c r="O207" i="15"/>
  <c r="P207" i="15"/>
  <c r="AD207" i="15"/>
  <c r="A208" i="15"/>
  <c r="B208" i="15"/>
  <c r="O208" i="15"/>
  <c r="P208" i="15"/>
  <c r="AD208" i="15"/>
  <c r="A209" i="15"/>
  <c r="B209" i="15"/>
  <c r="O209" i="15"/>
  <c r="P209" i="15"/>
  <c r="AD209" i="15"/>
  <c r="A210" i="15"/>
  <c r="B210" i="15"/>
  <c r="O210" i="15"/>
  <c r="P210" i="15"/>
  <c r="AD210" i="15"/>
  <c r="A211" i="15"/>
  <c r="B211" i="15"/>
  <c r="O211" i="15"/>
  <c r="P211" i="15"/>
  <c r="AD211" i="15"/>
  <c r="A212" i="15"/>
  <c r="B212" i="15"/>
  <c r="O212" i="15"/>
  <c r="P212" i="15"/>
  <c r="AD212" i="15"/>
  <c r="A213" i="15"/>
  <c r="B213" i="15"/>
  <c r="O213" i="15"/>
  <c r="P213" i="15"/>
  <c r="AD213" i="15"/>
  <c r="O219" i="15"/>
  <c r="AD219" i="15"/>
  <c r="O220" i="15"/>
  <c r="AD220" i="15"/>
  <c r="O221" i="15"/>
  <c r="AD221" i="15"/>
  <c r="O228" i="15"/>
  <c r="AD228" i="15"/>
  <c r="O232" i="15"/>
  <c r="AD232" i="15"/>
  <c r="C251" i="15"/>
  <c r="D251" i="15"/>
  <c r="E251" i="15"/>
  <c r="F251" i="15"/>
  <c r="G251" i="15"/>
  <c r="H251" i="15"/>
  <c r="I251" i="15"/>
  <c r="J251" i="15"/>
  <c r="K251" i="15"/>
  <c r="L251" i="15"/>
  <c r="M251" i="15"/>
  <c r="N251" i="15"/>
  <c r="R251" i="15"/>
  <c r="S251" i="15"/>
  <c r="T251" i="15"/>
  <c r="U251" i="15"/>
  <c r="V251" i="15"/>
  <c r="W251" i="15"/>
  <c r="X251" i="15"/>
  <c r="Y251" i="15"/>
  <c r="Z251" i="15"/>
  <c r="AA251" i="15"/>
  <c r="AB251" i="15"/>
  <c r="AC251" i="15"/>
  <c r="A263" i="15"/>
  <c r="B263" i="15"/>
  <c r="O263" i="15"/>
  <c r="P263" i="15"/>
  <c r="AD263" i="15"/>
  <c r="A264" i="15"/>
  <c r="B264" i="15"/>
  <c r="O264" i="15"/>
  <c r="P264" i="15"/>
  <c r="AD264" i="15"/>
  <c r="A265" i="15"/>
  <c r="B265" i="15"/>
  <c r="O265" i="15"/>
  <c r="P265" i="15"/>
  <c r="AD265" i="15"/>
  <c r="A266" i="15"/>
  <c r="B266" i="15"/>
  <c r="O266" i="15"/>
  <c r="P266" i="15"/>
  <c r="AD266" i="15"/>
  <c r="A267" i="15"/>
  <c r="B267" i="15"/>
  <c r="O267" i="15"/>
  <c r="P267" i="15"/>
  <c r="AD267" i="15"/>
  <c r="A268" i="15"/>
  <c r="B268" i="15"/>
  <c r="O268" i="15"/>
  <c r="P268" i="15"/>
  <c r="AD268" i="15"/>
  <c r="A269" i="15"/>
  <c r="B269" i="15"/>
  <c r="O269" i="15"/>
  <c r="P269" i="15"/>
  <c r="AD269" i="15"/>
  <c r="A270" i="15"/>
  <c r="B270" i="15"/>
  <c r="O270" i="15"/>
  <c r="P270" i="15"/>
  <c r="AD270" i="15"/>
  <c r="A271" i="15"/>
  <c r="B271" i="15"/>
  <c r="O271" i="15"/>
  <c r="P271" i="15"/>
  <c r="AD271" i="15"/>
  <c r="A272" i="15"/>
  <c r="B272" i="15"/>
  <c r="O272" i="15"/>
  <c r="P272" i="15"/>
  <c r="AD272" i="15"/>
  <c r="X31" i="15"/>
  <c r="O278" i="15"/>
  <c r="AD278" i="15"/>
  <c r="O279" i="15"/>
  <c r="AD279" i="15"/>
  <c r="O280" i="15"/>
  <c r="AD280" i="15"/>
  <c r="O287" i="15"/>
  <c r="AD287" i="15"/>
  <c r="O291" i="15"/>
  <c r="AD291" i="15"/>
  <c r="C310" i="15"/>
  <c r="D310" i="15"/>
  <c r="E310" i="15"/>
  <c r="F310" i="15"/>
  <c r="G310" i="15"/>
  <c r="H310" i="15"/>
  <c r="I310" i="15"/>
  <c r="J310" i="15"/>
  <c r="K310" i="15"/>
  <c r="L310" i="15"/>
  <c r="M310" i="15"/>
  <c r="N310" i="15"/>
  <c r="R310" i="15"/>
  <c r="S310" i="15"/>
  <c r="T310" i="15"/>
  <c r="U310" i="15"/>
  <c r="V310" i="15"/>
  <c r="W310" i="15"/>
  <c r="X310" i="15"/>
  <c r="Y310" i="15"/>
  <c r="Z310" i="15"/>
  <c r="AA310" i="15"/>
  <c r="AB310" i="15"/>
  <c r="AC310" i="15"/>
  <c r="A322" i="15"/>
  <c r="B322" i="15"/>
  <c r="O322" i="15"/>
  <c r="P322" i="15"/>
  <c r="AD322" i="15"/>
  <c r="A323" i="15"/>
  <c r="B323" i="15"/>
  <c r="O323" i="15"/>
  <c r="P323" i="15"/>
  <c r="AD323" i="15"/>
  <c r="A324" i="15"/>
  <c r="B324" i="15"/>
  <c r="O324" i="15"/>
  <c r="P324" i="15"/>
  <c r="AD324" i="15"/>
  <c r="A325" i="15"/>
  <c r="B325" i="15"/>
  <c r="O325" i="15"/>
  <c r="P325" i="15"/>
  <c r="AD325" i="15"/>
  <c r="A326" i="15"/>
  <c r="B326" i="15"/>
  <c r="O326" i="15"/>
  <c r="P326" i="15"/>
  <c r="AD326" i="15"/>
  <c r="A327" i="15"/>
  <c r="B327" i="15"/>
  <c r="O327" i="15"/>
  <c r="P327" i="15"/>
  <c r="AD327" i="15"/>
  <c r="A328" i="15"/>
  <c r="B328" i="15"/>
  <c r="O328" i="15"/>
  <c r="P328" i="15"/>
  <c r="AD328" i="15"/>
  <c r="A329" i="15"/>
  <c r="B329" i="15"/>
  <c r="O329" i="15"/>
  <c r="P329" i="15"/>
  <c r="AD329" i="15"/>
  <c r="A330" i="15"/>
  <c r="B330" i="15"/>
  <c r="O330" i="15"/>
  <c r="P330" i="15"/>
  <c r="AD330" i="15"/>
  <c r="A331" i="15"/>
  <c r="B331" i="15"/>
  <c r="O331" i="15"/>
  <c r="P331" i="15"/>
  <c r="AD331" i="15"/>
  <c r="O337" i="15"/>
  <c r="AD337" i="15"/>
  <c r="O338" i="15"/>
  <c r="AD338" i="15"/>
  <c r="O339" i="15"/>
  <c r="AD339" i="15"/>
  <c r="O346" i="15"/>
  <c r="AD346" i="15"/>
  <c r="A1" i="2"/>
  <c r="O1" i="2"/>
  <c r="O1" i="13"/>
  <c r="AD1" i="2"/>
  <c r="AD1" i="13"/>
  <c r="P2" i="2"/>
  <c r="P6" i="2"/>
  <c r="P8" i="2"/>
  <c r="Q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6" i="2"/>
  <c r="P47" i="2"/>
  <c r="P48" i="2"/>
  <c r="D49" i="2"/>
  <c r="P49" i="2"/>
  <c r="P51" i="2"/>
  <c r="O53" i="2"/>
  <c r="AD53" i="2"/>
  <c r="P54" i="2"/>
  <c r="A55" i="2"/>
  <c r="P55" i="2"/>
  <c r="C56" i="2"/>
  <c r="D56" i="2"/>
  <c r="E56" i="2"/>
  <c r="F56" i="2"/>
  <c r="G56" i="2"/>
  <c r="H56" i="2"/>
  <c r="I56" i="2"/>
  <c r="J56" i="2"/>
  <c r="K56" i="2"/>
  <c r="L56" i="2"/>
  <c r="M56" i="2"/>
  <c r="N56" i="2"/>
  <c r="O56" i="2"/>
  <c r="R56" i="2"/>
  <c r="S56" i="2"/>
  <c r="T56" i="2"/>
  <c r="U56" i="2"/>
  <c r="V56" i="2"/>
  <c r="W56" i="2"/>
  <c r="X56" i="2"/>
  <c r="Y56" i="2"/>
  <c r="Z56" i="2"/>
  <c r="AA56" i="2"/>
  <c r="AB56" i="2"/>
  <c r="AC56" i="2"/>
  <c r="AD56" i="2"/>
  <c r="C57" i="2"/>
  <c r="D57" i="2"/>
  <c r="E57" i="2"/>
  <c r="F57" i="2"/>
  <c r="G57" i="2"/>
  <c r="H57" i="2"/>
  <c r="I57" i="2"/>
  <c r="J57" i="2"/>
  <c r="K57" i="2"/>
  <c r="L57" i="2"/>
  <c r="M57" i="2"/>
  <c r="N57" i="2"/>
  <c r="O57" i="2"/>
  <c r="R57" i="2"/>
  <c r="S57" i="2"/>
  <c r="T57" i="2"/>
  <c r="U57" i="2"/>
  <c r="V57" i="2"/>
  <c r="W57" i="2"/>
  <c r="X57" i="2"/>
  <c r="Y57" i="2"/>
  <c r="Z57" i="2"/>
  <c r="AA57" i="2"/>
  <c r="AB57" i="2"/>
  <c r="AC57" i="2"/>
  <c r="AD57" i="2"/>
  <c r="P58" i="2"/>
  <c r="P60" i="2"/>
  <c r="Q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8" i="2"/>
  <c r="P99" i="2"/>
  <c r="P100" i="2"/>
  <c r="P101" i="2"/>
  <c r="P103" i="2"/>
  <c r="O105" i="2"/>
  <c r="AD105" i="2"/>
  <c r="P106" i="2"/>
  <c r="A107" i="2"/>
  <c r="P107" i="2"/>
  <c r="C108" i="2"/>
  <c r="D108" i="2"/>
  <c r="E108" i="2"/>
  <c r="F108" i="2"/>
  <c r="G108" i="2"/>
  <c r="H108" i="2"/>
  <c r="I108" i="2"/>
  <c r="J108" i="2"/>
  <c r="K108" i="2"/>
  <c r="L108" i="2"/>
  <c r="M108" i="2"/>
  <c r="N108" i="2"/>
  <c r="R108" i="2"/>
  <c r="AD108" i="2"/>
  <c r="C109" i="2"/>
  <c r="D109" i="2"/>
  <c r="E109" i="2"/>
  <c r="F109" i="2"/>
  <c r="G109" i="2"/>
  <c r="H109" i="2"/>
  <c r="I109" i="2"/>
  <c r="J109" i="2"/>
  <c r="K109" i="2"/>
  <c r="L109" i="2"/>
  <c r="M109" i="2"/>
  <c r="N109" i="2"/>
  <c r="R109" i="2"/>
  <c r="S109" i="2"/>
  <c r="T109" i="2"/>
  <c r="U109" i="2"/>
  <c r="V109" i="2"/>
  <c r="W109" i="2"/>
  <c r="X109" i="2"/>
  <c r="Y109" i="2"/>
  <c r="Z109" i="2"/>
  <c r="AA109" i="2"/>
  <c r="AB109" i="2"/>
  <c r="AC109" i="2"/>
  <c r="AD109" i="2"/>
  <c r="P110" i="2"/>
  <c r="P112" i="2"/>
  <c r="Q112" i="2"/>
  <c r="A113" i="2"/>
  <c r="P113" i="2"/>
  <c r="A114" i="2"/>
  <c r="P114" i="2"/>
  <c r="A115" i="2"/>
  <c r="P115" i="2"/>
  <c r="A116" i="2"/>
  <c r="P116" i="2"/>
  <c r="Q116" i="2"/>
  <c r="A117" i="2"/>
  <c r="P117" i="2"/>
  <c r="Q117" i="2"/>
  <c r="A118" i="2"/>
  <c r="P118" i="2"/>
  <c r="Q118" i="2"/>
  <c r="A119" i="2"/>
  <c r="P119" i="2"/>
  <c r="Q119" i="2"/>
  <c r="A120" i="2"/>
  <c r="P120" i="2"/>
  <c r="Q120" i="2"/>
  <c r="A121" i="2"/>
  <c r="P121" i="2"/>
  <c r="Q121" i="2"/>
  <c r="A122" i="2"/>
  <c r="P122" i="2"/>
  <c r="Q122" i="2"/>
  <c r="A123" i="2"/>
  <c r="P123" i="2"/>
  <c r="Q123" i="2"/>
  <c r="A124" i="2"/>
  <c r="P124" i="2"/>
  <c r="Q124" i="2"/>
  <c r="A125" i="2"/>
  <c r="P125" i="2"/>
  <c r="Q125" i="2"/>
  <c r="A126" i="2"/>
  <c r="P126" i="2"/>
  <c r="Q126" i="2"/>
  <c r="A127" i="2"/>
  <c r="P127" i="2"/>
  <c r="Q127" i="2"/>
  <c r="A128" i="2"/>
  <c r="P128" i="2"/>
  <c r="Q128" i="2"/>
  <c r="A129" i="2"/>
  <c r="P129" i="2"/>
  <c r="Q129" i="2"/>
  <c r="A130" i="2"/>
  <c r="P130" i="2"/>
  <c r="Q130" i="2"/>
  <c r="A131" i="2"/>
  <c r="P131" i="2"/>
  <c r="Q131" i="2"/>
  <c r="A132" i="2"/>
  <c r="P132" i="2"/>
  <c r="Q132" i="2"/>
  <c r="A133" i="2"/>
  <c r="P133" i="2"/>
  <c r="Q133" i="2"/>
  <c r="A134" i="2"/>
  <c r="P134" i="2"/>
  <c r="Q134" i="2"/>
  <c r="A135" i="2"/>
  <c r="P135" i="2"/>
  <c r="Q135" i="2"/>
  <c r="A136" i="2"/>
  <c r="P136" i="2"/>
  <c r="Q136" i="2"/>
  <c r="A137" i="2"/>
  <c r="P137" i="2"/>
  <c r="Q137" i="2"/>
  <c r="A138" i="2"/>
  <c r="P138" i="2"/>
  <c r="Q138" i="2"/>
  <c r="A139" i="2"/>
  <c r="P139" i="2"/>
  <c r="Q139" i="2"/>
  <c r="A140" i="2"/>
  <c r="P140" i="2"/>
  <c r="Q140" i="2"/>
  <c r="A141" i="2"/>
  <c r="P141" i="2"/>
  <c r="Q141" i="2"/>
  <c r="A142" i="2"/>
  <c r="P142" i="2"/>
  <c r="Q142" i="2"/>
  <c r="A143" i="2"/>
  <c r="P143" i="2"/>
  <c r="Q143" i="2"/>
  <c r="A144" i="2"/>
  <c r="P144" i="2"/>
  <c r="Q144" i="2"/>
  <c r="A145" i="2"/>
  <c r="P145" i="2"/>
  <c r="Q145" i="2"/>
  <c r="A146" i="2"/>
  <c r="P146" i="2"/>
  <c r="Q146" i="2"/>
  <c r="A147" i="2"/>
  <c r="P147" i="2"/>
  <c r="Q147" i="2"/>
  <c r="P148" i="2"/>
  <c r="P149" i="2"/>
  <c r="A150" i="2"/>
  <c r="P150" i="2"/>
  <c r="A151" i="2"/>
  <c r="P151" i="2"/>
  <c r="Q151" i="2"/>
  <c r="A152" i="2"/>
  <c r="P152" i="2"/>
  <c r="Q152" i="2"/>
  <c r="P153" i="2"/>
  <c r="P155" i="2"/>
  <c r="A157" i="2"/>
  <c r="O157" i="2"/>
  <c r="AD157" i="2"/>
  <c r="P157" i="2"/>
  <c r="P158" i="2"/>
  <c r="A159" i="2"/>
  <c r="P159" i="2"/>
  <c r="C160" i="2"/>
  <c r="D160" i="2"/>
  <c r="E160" i="2"/>
  <c r="F160" i="2"/>
  <c r="G160" i="2"/>
  <c r="H160" i="2"/>
  <c r="I160" i="2"/>
  <c r="J160" i="2"/>
  <c r="K160" i="2"/>
  <c r="L160" i="2"/>
  <c r="M160" i="2"/>
  <c r="N160" i="2"/>
  <c r="R160" i="2"/>
  <c r="S160" i="2"/>
  <c r="T160" i="2"/>
  <c r="U160" i="2"/>
  <c r="V160" i="2"/>
  <c r="W160" i="2"/>
  <c r="X160" i="2"/>
  <c r="Y160" i="2"/>
  <c r="Z160" i="2"/>
  <c r="AA160" i="2"/>
  <c r="AB160" i="2"/>
  <c r="AC160" i="2"/>
  <c r="AD160" i="2"/>
  <c r="C161" i="2"/>
  <c r="D161" i="2"/>
  <c r="E161" i="2"/>
  <c r="F161" i="2"/>
  <c r="G161" i="2"/>
  <c r="H161" i="2"/>
  <c r="I161" i="2"/>
  <c r="J161" i="2"/>
  <c r="K161" i="2"/>
  <c r="L161" i="2"/>
  <c r="M161" i="2"/>
  <c r="N161" i="2"/>
  <c r="R161" i="2"/>
  <c r="S161" i="2"/>
  <c r="T161" i="2"/>
  <c r="U161" i="2"/>
  <c r="V161" i="2"/>
  <c r="W161" i="2"/>
  <c r="X161" i="2"/>
  <c r="Y161" i="2"/>
  <c r="Z161" i="2"/>
  <c r="AA161" i="2"/>
  <c r="AB161" i="2"/>
  <c r="AC161" i="2"/>
  <c r="AD161" i="2"/>
  <c r="A162" i="2"/>
  <c r="P164" i="2"/>
  <c r="Q164" i="2"/>
  <c r="A165" i="2"/>
  <c r="P165" i="2"/>
  <c r="A166" i="2"/>
  <c r="P166" i="2"/>
  <c r="A167" i="2"/>
  <c r="P167" i="2"/>
  <c r="A168" i="2"/>
  <c r="P168" i="2"/>
  <c r="A169" i="2"/>
  <c r="P169" i="2"/>
  <c r="A170" i="2"/>
  <c r="P170" i="2"/>
  <c r="A171" i="2"/>
  <c r="P171" i="2"/>
  <c r="A172" i="2"/>
  <c r="P172" i="2"/>
  <c r="A173" i="2"/>
  <c r="P173" i="2"/>
  <c r="Q173" i="2"/>
  <c r="A174" i="2"/>
  <c r="P174" i="2"/>
  <c r="Q174" i="2"/>
  <c r="A175" i="2"/>
  <c r="P175" i="2"/>
  <c r="Q175" i="2"/>
  <c r="A176" i="2"/>
  <c r="P176" i="2"/>
  <c r="Q176" i="2"/>
  <c r="A177" i="2"/>
  <c r="P177" i="2"/>
  <c r="Q177" i="2"/>
  <c r="A178" i="2"/>
  <c r="P178" i="2"/>
  <c r="Q178" i="2"/>
  <c r="A179" i="2"/>
  <c r="P179" i="2"/>
  <c r="Q179" i="2"/>
  <c r="A180" i="2"/>
  <c r="P180" i="2"/>
  <c r="Q180" i="2"/>
  <c r="A181" i="2"/>
  <c r="P181" i="2"/>
  <c r="Q181" i="2"/>
  <c r="A182" i="2"/>
  <c r="P182" i="2"/>
  <c r="Q182" i="2"/>
  <c r="A183" i="2"/>
  <c r="P183" i="2"/>
  <c r="Q183" i="2"/>
  <c r="A184" i="2"/>
  <c r="P184" i="2"/>
  <c r="Q184" i="2"/>
  <c r="A185" i="2"/>
  <c r="P185" i="2"/>
  <c r="Q185" i="2"/>
  <c r="A186" i="2"/>
  <c r="P186" i="2"/>
  <c r="Q186" i="2"/>
  <c r="A187" i="2"/>
  <c r="P187" i="2"/>
  <c r="Q187" i="2"/>
  <c r="A188" i="2"/>
  <c r="P188" i="2"/>
  <c r="Q188" i="2"/>
  <c r="A189" i="2"/>
  <c r="P189" i="2"/>
  <c r="Q189" i="2"/>
  <c r="A190" i="2"/>
  <c r="P190" i="2"/>
  <c r="Q190" i="2"/>
  <c r="A191" i="2"/>
  <c r="P191" i="2"/>
  <c r="Q191" i="2"/>
  <c r="A192" i="2"/>
  <c r="P192" i="2"/>
  <c r="Q192" i="2"/>
  <c r="A193" i="2"/>
  <c r="P193" i="2"/>
  <c r="Q193" i="2"/>
  <c r="A194" i="2"/>
  <c r="P194" i="2"/>
  <c r="Q194" i="2"/>
  <c r="A195" i="2"/>
  <c r="P195" i="2"/>
  <c r="Q195" i="2"/>
  <c r="A196" i="2"/>
  <c r="P196" i="2"/>
  <c r="Q196" i="2"/>
  <c r="A197" i="2"/>
  <c r="P197" i="2"/>
  <c r="Q197" i="2"/>
  <c r="A198" i="2"/>
  <c r="P198" i="2"/>
  <c r="Q198" i="2"/>
  <c r="A199" i="2"/>
  <c r="P199" i="2"/>
  <c r="Q199" i="2"/>
  <c r="P200" i="2"/>
  <c r="P201" i="2"/>
  <c r="A202" i="2"/>
  <c r="P202" i="2"/>
  <c r="A203" i="2"/>
  <c r="P203" i="2"/>
  <c r="Q203" i="2"/>
  <c r="A204" i="2"/>
  <c r="P204" i="2"/>
  <c r="Q204" i="2"/>
  <c r="P205" i="2"/>
  <c r="P207" i="2"/>
  <c r="Q31" i="10"/>
  <c r="R30" i="10"/>
  <c r="R9" i="5"/>
  <c r="E51" i="5"/>
  <c r="F51" i="5"/>
  <c r="G51" i="5"/>
  <c r="H51" i="5"/>
  <c r="I51" i="5"/>
  <c r="J51" i="5"/>
  <c r="K51" i="5"/>
  <c r="L51" i="5"/>
  <c r="M51" i="5"/>
  <c r="N51" i="5"/>
  <c r="Q51" i="5"/>
  <c r="R51" i="5"/>
  <c r="S51" i="5"/>
  <c r="T51" i="5"/>
  <c r="U51" i="5"/>
  <c r="V51" i="5"/>
  <c r="W51" i="5"/>
  <c r="X51" i="5"/>
  <c r="Y51" i="5"/>
  <c r="Z51" i="5"/>
  <c r="AA51" i="5"/>
  <c r="AB51" i="5"/>
  <c r="AC51" i="5"/>
  <c r="C236" i="5"/>
  <c r="C238" i="5"/>
  <c r="C72" i="5"/>
  <c r="C74" i="5"/>
  <c r="C101" i="5"/>
  <c r="D248" i="5"/>
  <c r="D253" i="5"/>
  <c r="T231" i="5"/>
  <c r="D102" i="5"/>
  <c r="A53" i="2"/>
  <c r="P53" i="2"/>
  <c r="E49" i="2"/>
  <c r="T31" i="15"/>
  <c r="Q80" i="5"/>
  <c r="R80" i="5"/>
  <c r="S80" i="5"/>
  <c r="T80" i="5"/>
  <c r="U80" i="5"/>
  <c r="V80" i="5"/>
  <c r="W80" i="5"/>
  <c r="X80" i="5"/>
  <c r="Y80" i="5"/>
  <c r="Z80" i="5"/>
  <c r="AA80" i="5"/>
  <c r="AB80" i="5"/>
  <c r="AC80" i="5"/>
  <c r="D75" i="8"/>
  <c r="E75" i="8"/>
  <c r="F75" i="8"/>
  <c r="G75" i="8"/>
  <c r="F55" i="5"/>
  <c r="F50" i="8"/>
  <c r="V39" i="13"/>
  <c r="U40" i="13"/>
  <c r="F18" i="13"/>
  <c r="E19" i="13"/>
  <c r="O61" i="12"/>
  <c r="O57" i="12"/>
  <c r="O55" i="12"/>
  <c r="O52" i="12"/>
  <c r="O51" i="12"/>
  <c r="T48" i="13"/>
  <c r="U18" i="13"/>
  <c r="T19" i="13"/>
  <c r="C49" i="13"/>
  <c r="D19" i="13"/>
  <c r="D47" i="13"/>
  <c r="E47" i="13"/>
  <c r="F19" i="13"/>
  <c r="F47" i="13"/>
  <c r="S19" i="10"/>
  <c r="F11" i="10"/>
  <c r="F44" i="10"/>
  <c r="V45" i="10"/>
  <c r="F15" i="10"/>
  <c r="G15" i="10"/>
  <c r="F48" i="10"/>
  <c r="F59" i="10"/>
  <c r="U231" i="5"/>
  <c r="V231" i="5"/>
  <c r="W231" i="5"/>
  <c r="X231" i="5"/>
  <c r="Y231" i="5"/>
  <c r="C36" i="5"/>
  <c r="C95" i="5"/>
  <c r="C58" i="5"/>
  <c r="U19" i="13"/>
  <c r="V18" i="13"/>
  <c r="G18" i="13"/>
  <c r="U48" i="13"/>
  <c r="V40" i="13"/>
  <c r="V48" i="13"/>
  <c r="W39" i="13"/>
  <c r="W40" i="13"/>
  <c r="W48" i="13"/>
  <c r="X39" i="13"/>
  <c r="X40" i="13"/>
  <c r="X48" i="13"/>
  <c r="W18" i="13"/>
  <c r="V19" i="13"/>
  <c r="H18" i="13"/>
  <c r="G19" i="13"/>
  <c r="U43" i="13"/>
  <c r="F55" i="10"/>
  <c r="I18" i="13"/>
  <c r="H19" i="13"/>
  <c r="Y39" i="13"/>
  <c r="V43" i="13"/>
  <c r="W19" i="13"/>
  <c r="X18" i="13"/>
  <c r="Y18" i="13"/>
  <c r="X19" i="13"/>
  <c r="Z39" i="13"/>
  <c r="Y40" i="13"/>
  <c r="J18" i="13"/>
  <c r="I19" i="13"/>
  <c r="K18" i="13"/>
  <c r="J19" i="13"/>
  <c r="Z40" i="13"/>
  <c r="AA39" i="13"/>
  <c r="Y19" i="13"/>
  <c r="Z18" i="13"/>
  <c r="Y48" i="13"/>
  <c r="X43" i="13"/>
  <c r="AA18" i="13"/>
  <c r="Z19" i="13"/>
  <c r="AB39" i="13"/>
  <c r="AA40" i="13"/>
  <c r="Z48" i="13"/>
  <c r="AA48" i="13"/>
  <c r="L18" i="13"/>
  <c r="K19" i="13"/>
  <c r="M18" i="13"/>
  <c r="L19" i="13"/>
  <c r="AB40" i="13"/>
  <c r="AC39" i="13"/>
  <c r="AA19" i="13"/>
  <c r="AB18" i="13"/>
  <c r="Z43" i="13"/>
  <c r="AC18" i="13"/>
  <c r="AB19" i="13"/>
  <c r="AC40" i="13"/>
  <c r="AD40" i="13"/>
  <c r="AD39" i="13"/>
  <c r="N18" i="13"/>
  <c r="O18" i="13"/>
  <c r="N19" i="13"/>
  <c r="M19" i="13"/>
  <c r="AA43" i="13"/>
  <c r="AB48" i="13"/>
  <c r="AC19" i="13"/>
  <c r="AD18" i="13"/>
  <c r="AC48" i="13"/>
  <c r="AD48" i="13"/>
  <c r="AB43" i="13"/>
  <c r="AC43" i="13"/>
  <c r="F247" i="5"/>
  <c r="E248" i="5"/>
  <c r="E253" i="5"/>
  <c r="C248" i="5"/>
  <c r="O217" i="5"/>
  <c r="O164" i="5"/>
  <c r="P164" i="5"/>
  <c r="A116" i="5"/>
  <c r="P40" i="5"/>
  <c r="P217" i="5"/>
  <c r="A87" i="5"/>
  <c r="B76" i="5"/>
  <c r="B85" i="5"/>
  <c r="W45" i="10"/>
  <c r="P15" i="5"/>
  <c r="A13" i="8"/>
  <c r="P118" i="15"/>
  <c r="P235" i="15"/>
  <c r="P176" i="15"/>
  <c r="P294" i="15"/>
  <c r="S16" i="10"/>
  <c r="G55" i="10"/>
  <c r="P11" i="5"/>
  <c r="G44" i="10"/>
  <c r="D58" i="10"/>
  <c r="G11" i="10"/>
  <c r="H11" i="10"/>
  <c r="D16" i="10"/>
  <c r="P16" i="5"/>
  <c r="O36" i="12"/>
  <c r="C60" i="10"/>
  <c r="C9" i="5"/>
  <c r="U19" i="10"/>
  <c r="V19" i="10"/>
  <c r="V30" i="10"/>
  <c r="O19" i="13"/>
  <c r="D44" i="13"/>
  <c r="C76" i="8"/>
  <c r="Q81" i="5"/>
  <c r="Q68" i="5"/>
  <c r="R68" i="5"/>
  <c r="S68" i="5"/>
  <c r="T68" i="5"/>
  <c r="U68" i="5"/>
  <c r="V68" i="5"/>
  <c r="W68" i="5"/>
  <c r="X68" i="5"/>
  <c r="Y68" i="5"/>
  <c r="Z68" i="5"/>
  <c r="AA68" i="5"/>
  <c r="AB68" i="5"/>
  <c r="AC68" i="5"/>
  <c r="D63" i="8"/>
  <c r="E63" i="8"/>
  <c r="F63" i="8"/>
  <c r="G63" i="8"/>
  <c r="C63" i="8"/>
  <c r="G55" i="5"/>
  <c r="H55" i="5"/>
  <c r="I55" i="5"/>
  <c r="J55" i="5"/>
  <c r="K55" i="5"/>
  <c r="L55" i="5"/>
  <c r="M55" i="5"/>
  <c r="N55" i="5"/>
  <c r="Q55" i="5"/>
  <c r="R55" i="5"/>
  <c r="S55" i="5"/>
  <c r="T55" i="5"/>
  <c r="U55" i="5"/>
  <c r="V55" i="5"/>
  <c r="W55" i="5"/>
  <c r="X55" i="5"/>
  <c r="C68" i="8"/>
  <c r="C252" i="5"/>
  <c r="A42" i="5"/>
  <c r="B61" i="5"/>
  <c r="B86" i="5"/>
  <c r="C234" i="5"/>
  <c r="A166" i="5"/>
  <c r="O127" i="5"/>
  <c r="C98" i="5"/>
  <c r="O50" i="12"/>
  <c r="O56" i="12"/>
  <c r="O46" i="12"/>
  <c r="O32" i="12"/>
  <c r="O44" i="12"/>
  <c r="O63" i="12"/>
  <c r="O35" i="12"/>
  <c r="AD55" i="12"/>
  <c r="O33" i="12"/>
  <c r="O60" i="12"/>
  <c r="O38" i="12"/>
  <c r="O53" i="12"/>
  <c r="O31" i="12"/>
  <c r="O54" i="12"/>
  <c r="O58" i="12"/>
  <c r="O62" i="12"/>
  <c r="X45" i="10"/>
  <c r="C49" i="10"/>
  <c r="D21" i="10"/>
  <c r="D32" i="10"/>
  <c r="D11" i="5"/>
  <c r="C20" i="10"/>
  <c r="D20" i="10"/>
  <c r="D31" i="10"/>
  <c r="D10" i="5"/>
  <c r="B42" i="10"/>
  <c r="Q42" i="10"/>
  <c r="M31" i="15"/>
  <c r="E31" i="15"/>
  <c r="I31" i="15"/>
  <c r="F31" i="15"/>
  <c r="C207" i="2"/>
  <c r="C50" i="8"/>
  <c r="AD217" i="5"/>
  <c r="AD164" i="5"/>
  <c r="A118" i="5"/>
  <c r="P10" i="5"/>
  <c r="A219" i="5"/>
  <c r="D50" i="8"/>
  <c r="T31" i="10"/>
  <c r="G8" i="10"/>
  <c r="F19" i="10"/>
  <c r="F30" i="10"/>
  <c r="F9" i="5"/>
  <c r="B33" i="10"/>
  <c r="Q32" i="10"/>
  <c r="H244" i="5"/>
  <c r="S244" i="5"/>
  <c r="C254" i="5"/>
  <c r="D252" i="5"/>
  <c r="R234" i="5"/>
  <c r="S234" i="5"/>
  <c r="D233" i="5"/>
  <c r="C232" i="5"/>
  <c r="U228" i="5"/>
  <c r="V228" i="5"/>
  <c r="T234" i="5"/>
  <c r="B64" i="8"/>
  <c r="B54" i="8"/>
  <c r="B47" i="8"/>
  <c r="B78" i="8"/>
  <c r="B69" i="8"/>
  <c r="B71" i="8"/>
  <c r="A22" i="15"/>
  <c r="P115" i="15"/>
  <c r="P232" i="15"/>
  <c r="S6" i="15"/>
  <c r="S31" i="15"/>
  <c r="AB31" i="15"/>
  <c r="P60" i="15"/>
  <c r="P28" i="15"/>
  <c r="P57" i="15"/>
  <c r="K31" i="15"/>
  <c r="AA31" i="15"/>
  <c r="D6" i="15"/>
  <c r="P32" i="15"/>
  <c r="W31" i="15"/>
  <c r="H6" i="15"/>
  <c r="G31" i="15"/>
  <c r="AB6" i="15"/>
  <c r="K6" i="15"/>
  <c r="N6" i="15"/>
  <c r="D31" i="15"/>
  <c r="L31" i="15"/>
  <c r="AD160" i="15"/>
  <c r="V6" i="15"/>
  <c r="F6" i="15"/>
  <c r="C6" i="15"/>
  <c r="AC31" i="15"/>
  <c r="Y31" i="15"/>
  <c r="U31" i="15"/>
  <c r="N31" i="15"/>
  <c r="J31" i="15"/>
  <c r="Y6" i="15"/>
  <c r="AD318" i="15"/>
  <c r="A31" i="15"/>
  <c r="AD332" i="15"/>
  <c r="AD273" i="15"/>
  <c r="O336" i="15"/>
  <c r="O332" i="15"/>
  <c r="O156" i="15"/>
  <c r="AC6" i="15"/>
  <c r="L6" i="15"/>
  <c r="O98" i="15"/>
  <c r="T30" i="10"/>
  <c r="H52" i="10"/>
  <c r="C102" i="5"/>
  <c r="O102" i="5"/>
  <c r="H8" i="10"/>
  <c r="I231" i="5"/>
  <c r="Z231" i="5"/>
  <c r="H114" i="15"/>
  <c r="H28" i="15"/>
  <c r="Q79" i="5"/>
  <c r="C74" i="8"/>
  <c r="F53" i="10"/>
  <c r="F9" i="10"/>
  <c r="E20" i="10"/>
  <c r="E42" i="10"/>
  <c r="E53" i="10"/>
  <c r="F42" i="10"/>
  <c r="F13" i="10"/>
  <c r="F46" i="10"/>
  <c r="F57" i="10"/>
  <c r="S30" i="10"/>
  <c r="Y43" i="13"/>
  <c r="O27" i="2"/>
  <c r="G47" i="13"/>
  <c r="H47" i="13"/>
  <c r="U234" i="5"/>
  <c r="J245" i="5"/>
  <c r="W43" i="13"/>
  <c r="AD35" i="12"/>
  <c r="AD52" i="12"/>
  <c r="O23" i="15"/>
  <c r="I11" i="10"/>
  <c r="H44" i="10"/>
  <c r="I44" i="10"/>
  <c r="H55" i="10"/>
  <c r="W247" i="5"/>
  <c r="G48" i="10"/>
  <c r="G59" i="10"/>
  <c r="H15" i="10"/>
  <c r="H59" i="10"/>
  <c r="AD25" i="12"/>
  <c r="AD23" i="12"/>
  <c r="AD113" i="15"/>
  <c r="Z6" i="15"/>
  <c r="R6" i="15"/>
  <c r="G6" i="15"/>
  <c r="C171" i="5"/>
  <c r="C99" i="5"/>
  <c r="D56" i="5"/>
  <c r="C59" i="5"/>
  <c r="T43" i="13"/>
  <c r="AD32" i="12"/>
  <c r="AD38" i="12"/>
  <c r="O43" i="12"/>
  <c r="AD56" i="12"/>
  <c r="AD60" i="12"/>
  <c r="O347" i="15"/>
  <c r="AD336" i="15"/>
  <c r="O25" i="12"/>
  <c r="H31" i="15"/>
  <c r="O277" i="15"/>
  <c r="Z31" i="15"/>
  <c r="V31" i="15"/>
  <c r="AD277" i="15"/>
  <c r="O214" i="15"/>
  <c r="AD214" i="15"/>
  <c r="A1" i="13"/>
  <c r="P1" i="2"/>
  <c r="P1" i="13"/>
  <c r="A105" i="2"/>
  <c r="P105" i="2"/>
  <c r="D101" i="2"/>
  <c r="F49" i="2"/>
  <c r="AD218" i="15"/>
  <c r="O229" i="15"/>
  <c r="A32" i="15"/>
  <c r="A23" i="15"/>
  <c r="P21" i="15"/>
  <c r="P30" i="15"/>
  <c r="A57" i="15"/>
  <c r="A173" i="15"/>
  <c r="A291" i="15"/>
  <c r="R102" i="5"/>
  <c r="AD102" i="5"/>
  <c r="AD127" i="5"/>
  <c r="P9" i="5"/>
  <c r="A9" i="8"/>
  <c r="AD116" i="5"/>
  <c r="AD40" i="5"/>
  <c r="AD87" i="5"/>
  <c r="E50" i="5"/>
  <c r="E98" i="5"/>
  <c r="O318" i="15"/>
  <c r="O113" i="15"/>
  <c r="O102" i="15"/>
  <c r="AD102" i="15"/>
  <c r="O273" i="15"/>
  <c r="O218" i="15"/>
  <c r="O160" i="15"/>
  <c r="O40" i="5"/>
  <c r="O87" i="5"/>
  <c r="O116" i="5"/>
  <c r="AD156" i="15"/>
  <c r="AD98" i="15"/>
  <c r="AA6" i="15"/>
  <c r="X6" i="15"/>
  <c r="M6" i="15"/>
  <c r="E6" i="15"/>
  <c r="A19" i="15"/>
  <c r="A176" i="15"/>
  <c r="A294" i="15"/>
  <c r="A60" i="15"/>
  <c r="A118" i="15"/>
  <c r="A235" i="15"/>
  <c r="C31" i="10"/>
  <c r="D19" i="10"/>
  <c r="E41" i="10"/>
  <c r="E52" i="10"/>
  <c r="D41" i="10"/>
  <c r="D52" i="10"/>
  <c r="A14" i="8"/>
  <c r="P14" i="5"/>
  <c r="E39" i="13"/>
  <c r="D40" i="13"/>
  <c r="AD20" i="13"/>
  <c r="O20" i="13"/>
  <c r="E44" i="13"/>
  <c r="P22" i="15"/>
  <c r="P31" i="15"/>
  <c r="A20" i="15"/>
  <c r="A29" i="15"/>
  <c r="D228" i="5"/>
  <c r="A12" i="8"/>
  <c r="P12" i="5"/>
  <c r="R47" i="13"/>
  <c r="R43" i="13"/>
  <c r="O41" i="13"/>
  <c r="V46" i="10"/>
  <c r="AD41" i="13"/>
  <c r="R20" i="10"/>
  <c r="S20" i="10"/>
  <c r="D45" i="10"/>
  <c r="D56" i="10"/>
  <c r="F44" i="13"/>
  <c r="S19" i="13"/>
  <c r="D57" i="10"/>
  <c r="D46" i="10"/>
  <c r="B43" i="10"/>
  <c r="Q43" i="10"/>
  <c r="F14" i="10"/>
  <c r="F58" i="10"/>
  <c r="F10" i="10"/>
  <c r="F43" i="10"/>
  <c r="E21" i="10"/>
  <c r="E32" i="10"/>
  <c r="F54" i="10"/>
  <c r="G247" i="5"/>
  <c r="F248" i="5"/>
  <c r="F253" i="5"/>
  <c r="T9" i="5"/>
  <c r="V9" i="5"/>
  <c r="C21" i="10"/>
  <c r="S21" i="10"/>
  <c r="O45" i="12"/>
  <c r="T10" i="5"/>
  <c r="U30" i="10"/>
  <c r="U9" i="5"/>
  <c r="AD42" i="12"/>
  <c r="B56" i="8"/>
  <c r="C262" i="5"/>
  <c r="B262" i="5"/>
  <c r="G50" i="8"/>
  <c r="AD59" i="12"/>
  <c r="AD33" i="12"/>
  <c r="AD17" i="12"/>
  <c r="AD44" i="12"/>
  <c r="AD36" i="12"/>
  <c r="AD51" i="12"/>
  <c r="AD37" i="12"/>
  <c r="AD31" i="12"/>
  <c r="AD63" i="12"/>
  <c r="O37" i="12"/>
  <c r="O17" i="12"/>
  <c r="O34" i="12"/>
  <c r="O59" i="12"/>
  <c r="O23" i="12"/>
  <c r="E43" i="10"/>
  <c r="E54" i="10"/>
  <c r="E11" i="5"/>
  <c r="D262" i="5"/>
  <c r="E262" i="5"/>
  <c r="X21" i="10"/>
  <c r="H41" i="10"/>
  <c r="G19" i="10"/>
  <c r="G30" i="10"/>
  <c r="G9" i="5"/>
  <c r="Q33" i="10"/>
  <c r="B34" i="10"/>
  <c r="E252" i="5"/>
  <c r="D254" i="5"/>
  <c r="E249" i="5"/>
  <c r="E250" i="5"/>
  <c r="T244" i="5"/>
  <c r="C67" i="5"/>
  <c r="D249" i="5"/>
  <c r="D250" i="5"/>
  <c r="I244" i="5"/>
  <c r="B80" i="8"/>
  <c r="L114" i="15"/>
  <c r="L28" i="15"/>
  <c r="D114" i="15"/>
  <c r="D28" i="15"/>
  <c r="X114" i="15"/>
  <c r="X28" i="15"/>
  <c r="Y231" i="15"/>
  <c r="Y30" i="15"/>
  <c r="O82" i="15"/>
  <c r="AB114" i="15"/>
  <c r="AB28" i="15"/>
  <c r="C114" i="15"/>
  <c r="C28" i="15"/>
  <c r="O83" i="15"/>
  <c r="M231" i="15"/>
  <c r="M30" i="15"/>
  <c r="O84" i="15"/>
  <c r="AD171" i="15"/>
  <c r="AC290" i="15"/>
  <c r="Y114" i="15"/>
  <c r="Y28" i="15"/>
  <c r="AD81" i="15"/>
  <c r="E290" i="15"/>
  <c r="K114" i="15"/>
  <c r="K28" i="15"/>
  <c r="O259" i="15"/>
  <c r="U290" i="15"/>
  <c r="AD84" i="15"/>
  <c r="T114" i="15"/>
  <c r="T28" i="15"/>
  <c r="W19" i="10"/>
  <c r="I41" i="10"/>
  <c r="I8" i="10"/>
  <c r="H19" i="10"/>
  <c r="H30" i="10"/>
  <c r="H9" i="5"/>
  <c r="I52" i="10"/>
  <c r="U172" i="15"/>
  <c r="U29" i="15"/>
  <c r="J290" i="15"/>
  <c r="AC231" i="15"/>
  <c r="AC30" i="15"/>
  <c r="C10" i="5"/>
  <c r="K245" i="5"/>
  <c r="E23" i="10"/>
  <c r="E34" i="10"/>
  <c r="B44" i="10"/>
  <c r="Q44" i="10"/>
  <c r="C22" i="10"/>
  <c r="F22" i="10"/>
  <c r="F33" i="10"/>
  <c r="F12" i="5"/>
  <c r="G22" i="10"/>
  <c r="G33" i="10"/>
  <c r="G12" i="5"/>
  <c r="E22" i="10"/>
  <c r="V21" i="10"/>
  <c r="W46" i="10"/>
  <c r="D22" i="10"/>
  <c r="D33" i="10"/>
  <c r="D12" i="5"/>
  <c r="G47" i="10"/>
  <c r="G14" i="10"/>
  <c r="F47" i="10"/>
  <c r="S43" i="13"/>
  <c r="S47" i="13"/>
  <c r="AD19" i="13"/>
  <c r="R31" i="10"/>
  <c r="R49" i="13"/>
  <c r="O44" i="13"/>
  <c r="F39" i="13"/>
  <c r="E40" i="13"/>
  <c r="D60" i="10"/>
  <c r="D30" i="10"/>
  <c r="O19" i="15"/>
  <c r="AD229" i="15"/>
  <c r="AD54" i="12"/>
  <c r="AD34" i="12"/>
  <c r="AD82" i="15"/>
  <c r="AD83" i="15"/>
  <c r="AD57" i="12"/>
  <c r="AD46" i="12"/>
  <c r="H22" i="10"/>
  <c r="H33" i="10"/>
  <c r="H12" i="5"/>
  <c r="J11" i="10"/>
  <c r="J55" i="10"/>
  <c r="J44" i="10"/>
  <c r="I55" i="10"/>
  <c r="I22" i="10"/>
  <c r="I33" i="10"/>
  <c r="G46" i="10"/>
  <c r="G13" i="10"/>
  <c r="F20" i="10"/>
  <c r="G9" i="10"/>
  <c r="C101" i="8"/>
  <c r="S114" i="15"/>
  <c r="S28" i="15"/>
  <c r="D49" i="10"/>
  <c r="AC114" i="15"/>
  <c r="AC28" i="15"/>
  <c r="O21" i="15"/>
  <c r="C155" i="2"/>
  <c r="R79" i="5"/>
  <c r="T16" i="10"/>
  <c r="E9" i="5"/>
  <c r="E114" i="15"/>
  <c r="E28" i="15"/>
  <c r="E101" i="2"/>
  <c r="D51" i="2"/>
  <c r="D103" i="2"/>
  <c r="AD347" i="15"/>
  <c r="G49" i="2"/>
  <c r="O81" i="15"/>
  <c r="AD80" i="15"/>
  <c r="I15" i="10"/>
  <c r="I48" i="10"/>
  <c r="H48" i="10"/>
  <c r="X247" i="5"/>
  <c r="O15" i="2"/>
  <c r="W228" i="5"/>
  <c r="V234" i="5"/>
  <c r="O147" i="2"/>
  <c r="AA231" i="5"/>
  <c r="J231" i="5"/>
  <c r="C32" i="10"/>
  <c r="F45" i="10"/>
  <c r="F12" i="10"/>
  <c r="AA114" i="15"/>
  <c r="AA28" i="15"/>
  <c r="F50" i="5"/>
  <c r="F98" i="5"/>
  <c r="O288" i="15"/>
  <c r="C31" i="15"/>
  <c r="O31" i="15"/>
  <c r="O123" i="2"/>
  <c r="O19" i="2"/>
  <c r="E16" i="10"/>
  <c r="G10" i="10"/>
  <c r="F21" i="10"/>
  <c r="F32" i="10"/>
  <c r="F11" i="5"/>
  <c r="U20" i="10"/>
  <c r="S31" i="10"/>
  <c r="S10" i="5"/>
  <c r="AD43" i="13"/>
  <c r="E228" i="5"/>
  <c r="D234" i="5"/>
  <c r="D232" i="5"/>
  <c r="D237" i="5"/>
  <c r="D236" i="5"/>
  <c r="D48" i="13"/>
  <c r="D57" i="5"/>
  <c r="D99" i="5"/>
  <c r="D43" i="13"/>
  <c r="O171" i="15"/>
  <c r="AD288" i="15"/>
  <c r="R31" i="15"/>
  <c r="AD31" i="15"/>
  <c r="AD62" i="12"/>
  <c r="AD58" i="12"/>
  <c r="AD53" i="12"/>
  <c r="AD45" i="12"/>
  <c r="E56" i="5"/>
  <c r="AD19" i="15"/>
  <c r="AD20" i="15"/>
  <c r="AD61" i="12"/>
  <c r="I47" i="13"/>
  <c r="O131" i="2"/>
  <c r="S9" i="5"/>
  <c r="E31" i="10"/>
  <c r="E10" i="5"/>
  <c r="O43" i="2"/>
  <c r="U114" i="15"/>
  <c r="U28" i="15"/>
  <c r="O80" i="15"/>
  <c r="O85" i="15"/>
  <c r="O114" i="15"/>
  <c r="Y55" i="5"/>
  <c r="D171" i="5"/>
  <c r="B81" i="8"/>
  <c r="G248" i="5"/>
  <c r="G253" i="5"/>
  <c r="H247" i="5"/>
  <c r="Z45" i="10"/>
  <c r="Y45" i="10"/>
  <c r="U21" i="10"/>
  <c r="R21" i="10"/>
  <c r="R32" i="10"/>
  <c r="T32" i="10"/>
  <c r="W21" i="10"/>
  <c r="T33" i="10"/>
  <c r="AA45" i="10"/>
  <c r="E45" i="10"/>
  <c r="E56" i="10"/>
  <c r="E13" i="5"/>
  <c r="AD28" i="5"/>
  <c r="AD24" i="15"/>
  <c r="H172" i="15"/>
  <c r="H29" i="15"/>
  <c r="E33" i="10"/>
  <c r="E44" i="10"/>
  <c r="E155" i="2"/>
  <c r="B35" i="10"/>
  <c r="Q34" i="10"/>
  <c r="E254" i="5"/>
  <c r="D67" i="5"/>
  <c r="U244" i="5"/>
  <c r="J244" i="5"/>
  <c r="D34" i="5"/>
  <c r="D238" i="5"/>
  <c r="D72" i="5"/>
  <c r="D74" i="5"/>
  <c r="D101" i="5"/>
  <c r="X290" i="15"/>
  <c r="F114" i="15"/>
  <c r="F28" i="15"/>
  <c r="V231" i="15"/>
  <c r="V30" i="15"/>
  <c r="L231" i="15"/>
  <c r="L30" i="15"/>
  <c r="G114" i="15"/>
  <c r="G28" i="15"/>
  <c r="S349" i="15"/>
  <c r="S32" i="15"/>
  <c r="O256" i="15"/>
  <c r="N114" i="15"/>
  <c r="N28" i="15"/>
  <c r="O257" i="15"/>
  <c r="I231" i="15"/>
  <c r="I30" i="15"/>
  <c r="N231" i="15"/>
  <c r="N30" i="15"/>
  <c r="K231" i="15"/>
  <c r="K30" i="15"/>
  <c r="D172" i="15"/>
  <c r="D29" i="15"/>
  <c r="D231" i="15"/>
  <c r="D30" i="15"/>
  <c r="O255" i="15"/>
  <c r="AD257" i="15"/>
  <c r="O258" i="15"/>
  <c r="W231" i="15"/>
  <c r="W30" i="15"/>
  <c r="J114" i="15"/>
  <c r="J28" i="15"/>
  <c r="W114" i="15"/>
  <c r="W28" i="15"/>
  <c r="H231" i="15"/>
  <c r="H30" i="15"/>
  <c r="S172" i="15"/>
  <c r="S29" i="15"/>
  <c r="D349" i="15"/>
  <c r="D32" i="15"/>
  <c r="F172" i="15"/>
  <c r="F29" i="15"/>
  <c r="I114" i="15"/>
  <c r="I28" i="15"/>
  <c r="F290" i="15"/>
  <c r="AD141" i="15"/>
  <c r="O197" i="15"/>
  <c r="M172" i="15"/>
  <c r="M29" i="15"/>
  <c r="T290" i="15"/>
  <c r="L290" i="15"/>
  <c r="V114" i="15"/>
  <c r="V28" i="15"/>
  <c r="AD256" i="15"/>
  <c r="O198" i="15"/>
  <c r="Z290" i="15"/>
  <c r="AD140" i="15"/>
  <c r="O200" i="15"/>
  <c r="W30" i="10"/>
  <c r="X19" i="10"/>
  <c r="X30" i="10"/>
  <c r="J41" i="10"/>
  <c r="J52" i="10"/>
  <c r="I19" i="10"/>
  <c r="I30" i="10"/>
  <c r="I9" i="5"/>
  <c r="J8" i="10"/>
  <c r="G172" i="15"/>
  <c r="G29" i="15"/>
  <c r="I290" i="15"/>
  <c r="E234" i="5"/>
  <c r="E232" i="5"/>
  <c r="E237" i="5"/>
  <c r="F228" i="5"/>
  <c r="U31" i="10"/>
  <c r="H10" i="10"/>
  <c r="H43" i="10"/>
  <c r="G21" i="10"/>
  <c r="H54" i="10"/>
  <c r="O196" i="15"/>
  <c r="K231" i="5"/>
  <c r="AD198" i="15"/>
  <c r="AD196" i="15"/>
  <c r="AD23" i="15"/>
  <c r="H49" i="2"/>
  <c r="J231" i="15"/>
  <c r="J30" i="15"/>
  <c r="V16" i="10"/>
  <c r="U22" i="10"/>
  <c r="U33" i="10"/>
  <c r="H42" i="10"/>
  <c r="H9" i="10"/>
  <c r="H53" i="10"/>
  <c r="G20" i="10"/>
  <c r="F49" i="10"/>
  <c r="N172" i="15"/>
  <c r="N29" i="15"/>
  <c r="O140" i="15"/>
  <c r="O138" i="15"/>
  <c r="R10" i="5"/>
  <c r="S49" i="13"/>
  <c r="S36" i="5"/>
  <c r="S95" i="5"/>
  <c r="T47" i="13"/>
  <c r="W32" i="10"/>
  <c r="W11" i="5"/>
  <c r="U32" i="10"/>
  <c r="U11" i="5"/>
  <c r="R22" i="10"/>
  <c r="S22" i="10"/>
  <c r="AD142" i="15"/>
  <c r="S231" i="15"/>
  <c r="S30" i="15"/>
  <c r="E236" i="5"/>
  <c r="U16" i="10"/>
  <c r="G54" i="10"/>
  <c r="O127" i="2"/>
  <c r="AD258" i="15"/>
  <c r="AD255" i="15"/>
  <c r="O22" i="15"/>
  <c r="O199" i="15"/>
  <c r="G12" i="10"/>
  <c r="G45" i="10"/>
  <c r="F23" i="10"/>
  <c r="F34" i="10"/>
  <c r="G56" i="10"/>
  <c r="X228" i="5"/>
  <c r="W234" i="5"/>
  <c r="Y247" i="5"/>
  <c r="J15" i="10"/>
  <c r="J59" i="10"/>
  <c r="AD200" i="15"/>
  <c r="AD85" i="15"/>
  <c r="AD114" i="15"/>
  <c r="M114" i="15"/>
  <c r="M28" i="15"/>
  <c r="S79" i="5"/>
  <c r="G53" i="10"/>
  <c r="H13" i="10"/>
  <c r="H46" i="10"/>
  <c r="E48" i="13"/>
  <c r="E49" i="13"/>
  <c r="E36" i="5"/>
  <c r="E95" i="5"/>
  <c r="E57" i="5"/>
  <c r="E171" i="5"/>
  <c r="E43" i="13"/>
  <c r="O139" i="15"/>
  <c r="H14" i="10"/>
  <c r="H47" i="10"/>
  <c r="H58" i="10"/>
  <c r="X32" i="10"/>
  <c r="S32" i="10"/>
  <c r="S11" i="5"/>
  <c r="B45" i="10"/>
  <c r="Q45" i="10"/>
  <c r="C23" i="10"/>
  <c r="D23" i="10"/>
  <c r="D34" i="10"/>
  <c r="D13" i="5"/>
  <c r="O23" i="2"/>
  <c r="AD22" i="15"/>
  <c r="F101" i="2"/>
  <c r="F103" i="2"/>
  <c r="J47" i="13"/>
  <c r="AD138" i="15"/>
  <c r="I172" i="15"/>
  <c r="I29" i="15"/>
  <c r="C290" i="15"/>
  <c r="O20" i="15"/>
  <c r="V20" i="10"/>
  <c r="G43" i="10"/>
  <c r="G50" i="5"/>
  <c r="G98" i="5"/>
  <c r="C11" i="5"/>
  <c r="O119" i="2"/>
  <c r="G290" i="15"/>
  <c r="AD199" i="15"/>
  <c r="R114" i="15"/>
  <c r="R28" i="15"/>
  <c r="M290" i="15"/>
  <c r="G42" i="10"/>
  <c r="K11" i="10"/>
  <c r="K55" i="10"/>
  <c r="J22" i="10"/>
  <c r="J33" i="10"/>
  <c r="J12" i="5"/>
  <c r="E51" i="2"/>
  <c r="F40" i="13"/>
  <c r="G39" i="13"/>
  <c r="O141" i="15"/>
  <c r="X46" i="10"/>
  <c r="C33" i="10"/>
  <c r="Z55" i="5"/>
  <c r="T172" i="15"/>
  <c r="T29" i="15"/>
  <c r="AD139" i="15"/>
  <c r="F56" i="5"/>
  <c r="D155" i="2"/>
  <c r="D49" i="13"/>
  <c r="AD259" i="15"/>
  <c r="F56" i="10"/>
  <c r="AB231" i="5"/>
  <c r="O143" i="2"/>
  <c r="O39" i="2"/>
  <c r="I59" i="10"/>
  <c r="Z114" i="15"/>
  <c r="Z28" i="15"/>
  <c r="AD197" i="15"/>
  <c r="E103" i="2"/>
  <c r="L172" i="15"/>
  <c r="L29" i="15"/>
  <c r="U231" i="15"/>
  <c r="U30" i="15"/>
  <c r="F16" i="10"/>
  <c r="F31" i="10"/>
  <c r="G57" i="10"/>
  <c r="I12" i="5"/>
  <c r="AD21" i="15"/>
  <c r="S290" i="15"/>
  <c r="D9" i="5"/>
  <c r="O142" i="15"/>
  <c r="R36" i="5"/>
  <c r="G58" i="10"/>
  <c r="V32" i="10"/>
  <c r="V11" i="5"/>
  <c r="L245" i="5"/>
  <c r="F262" i="5"/>
  <c r="H248" i="5"/>
  <c r="H253" i="5"/>
  <c r="I247" i="5"/>
  <c r="T11" i="5"/>
  <c r="T12" i="5"/>
  <c r="AB45" i="10"/>
  <c r="G16" i="10"/>
  <c r="X11" i="5"/>
  <c r="O28" i="15"/>
  <c r="O28" i="5"/>
  <c r="O24" i="15"/>
  <c r="E99" i="5"/>
  <c r="Y21" i="10"/>
  <c r="E55" i="10"/>
  <c r="E12" i="5"/>
  <c r="Q35" i="10"/>
  <c r="B36" i="10"/>
  <c r="E67" i="5"/>
  <c r="F249" i="5"/>
  <c r="F250" i="5"/>
  <c r="F252" i="5"/>
  <c r="V244" i="5"/>
  <c r="K244" i="5"/>
  <c r="E233" i="5"/>
  <c r="E34" i="5"/>
  <c r="E238" i="5"/>
  <c r="E72" i="5"/>
  <c r="E74" i="5"/>
  <c r="E101" i="5"/>
  <c r="F236" i="5"/>
  <c r="W172" i="15"/>
  <c r="W29" i="15"/>
  <c r="AD143" i="15"/>
  <c r="AD172" i="15"/>
  <c r="U349" i="15"/>
  <c r="U32" i="15"/>
  <c r="U33" i="15"/>
  <c r="F231" i="15"/>
  <c r="F30" i="15"/>
  <c r="H290" i="15"/>
  <c r="W290" i="15"/>
  <c r="S33" i="15"/>
  <c r="D33" i="15"/>
  <c r="O260" i="15"/>
  <c r="O290" i="15"/>
  <c r="D290" i="15"/>
  <c r="AA290" i="15"/>
  <c r="T231" i="15"/>
  <c r="T30" i="15"/>
  <c r="J172" i="15"/>
  <c r="J29" i="15"/>
  <c r="O317" i="15"/>
  <c r="AB172" i="15"/>
  <c r="AB29" i="15"/>
  <c r="V349" i="15"/>
  <c r="V32" i="15"/>
  <c r="O316" i="15"/>
  <c r="V290" i="15"/>
  <c r="AB231" i="15"/>
  <c r="AB30" i="15"/>
  <c r="Y172" i="15"/>
  <c r="Y29" i="15"/>
  <c r="N349" i="15"/>
  <c r="N32" i="15"/>
  <c r="N33" i="15"/>
  <c r="K349" i="15"/>
  <c r="K32" i="15"/>
  <c r="AB290" i="15"/>
  <c r="K290" i="15"/>
  <c r="AD260" i="15"/>
  <c r="AD290" i="15"/>
  <c r="N290" i="15"/>
  <c r="Y290" i="15"/>
  <c r="C231" i="15"/>
  <c r="C30" i="15"/>
  <c r="X9" i="5"/>
  <c r="Y19" i="10"/>
  <c r="Y30" i="10"/>
  <c r="W9" i="5"/>
  <c r="K52" i="10"/>
  <c r="J19" i="10"/>
  <c r="J30" i="10"/>
  <c r="J9" i="5"/>
  <c r="K8" i="10"/>
  <c r="K41" i="10"/>
  <c r="Z172" i="15"/>
  <c r="Z29" i="15"/>
  <c r="G49" i="10"/>
  <c r="H50" i="5"/>
  <c r="H98" i="5"/>
  <c r="K47" i="13"/>
  <c r="AD314" i="15"/>
  <c r="G262" i="5"/>
  <c r="E172" i="15"/>
  <c r="E29" i="15"/>
  <c r="AD9" i="2"/>
  <c r="O201" i="15"/>
  <c r="O231" i="15"/>
  <c r="F13" i="5"/>
  <c r="F60" i="10"/>
  <c r="G56" i="5"/>
  <c r="AC172" i="15"/>
  <c r="AC29" i="15"/>
  <c r="V172" i="15"/>
  <c r="V29" i="15"/>
  <c r="F57" i="5"/>
  <c r="F99" i="5"/>
  <c r="F48" i="13"/>
  <c r="F43" i="13"/>
  <c r="K44" i="10"/>
  <c r="AD10" i="15"/>
  <c r="V31" i="10"/>
  <c r="V10" i="5"/>
  <c r="W20" i="10"/>
  <c r="C34" i="10"/>
  <c r="I47" i="10"/>
  <c r="I14" i="10"/>
  <c r="I58" i="10"/>
  <c r="O314" i="15"/>
  <c r="U12" i="5"/>
  <c r="AA172" i="15"/>
  <c r="AA29" i="15"/>
  <c r="AD317" i="15"/>
  <c r="S33" i="10"/>
  <c r="S12" i="5"/>
  <c r="I9" i="10"/>
  <c r="H20" i="10"/>
  <c r="I42" i="10"/>
  <c r="I53" i="10"/>
  <c r="V22" i="10"/>
  <c r="V33" i="10"/>
  <c r="V12" i="5"/>
  <c r="R231" i="15"/>
  <c r="R30" i="15"/>
  <c r="E231" i="15"/>
  <c r="E30" i="15"/>
  <c r="U10" i="5"/>
  <c r="F233" i="5"/>
  <c r="M245" i="5"/>
  <c r="C12" i="5"/>
  <c r="AA231" i="15"/>
  <c r="AA30" i="15"/>
  <c r="T349" i="15"/>
  <c r="T32" i="15"/>
  <c r="T33" i="15"/>
  <c r="S23" i="10"/>
  <c r="R23" i="10"/>
  <c r="U23" i="10"/>
  <c r="W23" i="10"/>
  <c r="X23" i="10"/>
  <c r="V23" i="10"/>
  <c r="Y23" i="10"/>
  <c r="Z23" i="10"/>
  <c r="AA23" i="10"/>
  <c r="H24" i="10"/>
  <c r="H35" i="10"/>
  <c r="I57" i="10"/>
  <c r="I13" i="10"/>
  <c r="I46" i="10"/>
  <c r="T79" i="5"/>
  <c r="K15" i="10"/>
  <c r="K48" i="10"/>
  <c r="O143" i="15"/>
  <c r="O172" i="15"/>
  <c r="X172" i="15"/>
  <c r="X29" i="15"/>
  <c r="O41" i="2"/>
  <c r="R95" i="5"/>
  <c r="X231" i="15"/>
  <c r="X30" i="15"/>
  <c r="F51" i="2"/>
  <c r="L349" i="15"/>
  <c r="L32" i="15"/>
  <c r="L33" i="15"/>
  <c r="G101" i="2"/>
  <c r="G349" i="15"/>
  <c r="G32" i="15"/>
  <c r="D36" i="5"/>
  <c r="D58" i="5"/>
  <c r="Y46" i="10"/>
  <c r="L44" i="10"/>
  <c r="K22" i="10"/>
  <c r="L11" i="10"/>
  <c r="L55" i="10"/>
  <c r="AD28" i="15"/>
  <c r="R172" i="15"/>
  <c r="R29" i="15"/>
  <c r="C24" i="10"/>
  <c r="W24" i="10"/>
  <c r="B46" i="10"/>
  <c r="Q46" i="10"/>
  <c r="D24" i="10"/>
  <c r="D35" i="10"/>
  <c r="D14" i="5"/>
  <c r="E24" i="10"/>
  <c r="E46" i="10"/>
  <c r="E57" i="10"/>
  <c r="F24" i="10"/>
  <c r="O315" i="15"/>
  <c r="G24" i="10"/>
  <c r="G35" i="10"/>
  <c r="G14" i="5"/>
  <c r="W349" i="15"/>
  <c r="W32" i="15"/>
  <c r="J48" i="10"/>
  <c r="I349" i="15"/>
  <c r="I32" i="15"/>
  <c r="I33" i="15"/>
  <c r="AD315" i="15"/>
  <c r="R33" i="10"/>
  <c r="U47" i="13"/>
  <c r="T49" i="13"/>
  <c r="G31" i="10"/>
  <c r="G10" i="5"/>
  <c r="I49" i="2"/>
  <c r="AD201" i="15"/>
  <c r="AD231" i="15"/>
  <c r="G32" i="10"/>
  <c r="G11" i="5"/>
  <c r="G228" i="5"/>
  <c r="F234" i="5"/>
  <c r="F232" i="5"/>
  <c r="F237" i="5"/>
  <c r="F238" i="5"/>
  <c r="O29" i="2"/>
  <c r="AC231" i="5"/>
  <c r="O37" i="2"/>
  <c r="H39" i="13"/>
  <c r="G40" i="13"/>
  <c r="G231" i="15"/>
  <c r="G30" i="15"/>
  <c r="F10" i="5"/>
  <c r="Z231" i="15"/>
  <c r="Z30" i="15"/>
  <c r="O25" i="2"/>
  <c r="AA55" i="5"/>
  <c r="R11" i="5"/>
  <c r="O28" i="2"/>
  <c r="O10" i="15"/>
  <c r="H57" i="10"/>
  <c r="G60" i="10"/>
  <c r="K172" i="15"/>
  <c r="K29" i="15"/>
  <c r="Z247" i="5"/>
  <c r="X234" i="5"/>
  <c r="Y228" i="5"/>
  <c r="H45" i="10"/>
  <c r="H49" i="10"/>
  <c r="H56" i="10"/>
  <c r="H60" i="10"/>
  <c r="H12" i="10"/>
  <c r="H16" i="10"/>
  <c r="G23" i="10"/>
  <c r="G34" i="10"/>
  <c r="G13" i="5"/>
  <c r="R290" i="15"/>
  <c r="AD316" i="15"/>
  <c r="C172" i="15"/>
  <c r="C29" i="15"/>
  <c r="L231" i="5"/>
  <c r="I10" i="10"/>
  <c r="H21" i="10"/>
  <c r="H32" i="10"/>
  <c r="H11" i="5"/>
  <c r="I43" i="10"/>
  <c r="J247" i="5"/>
  <c r="I248" i="5"/>
  <c r="I253" i="5"/>
  <c r="AC45" i="10"/>
  <c r="W35" i="10"/>
  <c r="W14" i="5"/>
  <c r="Q170" i="2"/>
  <c r="W33" i="15"/>
  <c r="Q172" i="2"/>
  <c r="Y32" i="10"/>
  <c r="Y11" i="5"/>
  <c r="Z21" i="10"/>
  <c r="Z32" i="10"/>
  <c r="Z11" i="5"/>
  <c r="G155" i="2"/>
  <c r="B37" i="10"/>
  <c r="Q37" i="10"/>
  <c r="Q36" i="10"/>
  <c r="F34" i="5"/>
  <c r="F254" i="5"/>
  <c r="L244" i="5"/>
  <c r="W244" i="5"/>
  <c r="H349" i="15"/>
  <c r="H32" i="15"/>
  <c r="H33" i="15"/>
  <c r="X349" i="15"/>
  <c r="X32" i="15"/>
  <c r="G33" i="15"/>
  <c r="Z349" i="15"/>
  <c r="Z32" i="15"/>
  <c r="Z33" i="15"/>
  <c r="J349" i="15"/>
  <c r="J32" i="15"/>
  <c r="J33" i="15"/>
  <c r="X33" i="15"/>
  <c r="K33" i="15"/>
  <c r="AB349" i="15"/>
  <c r="AB32" i="15"/>
  <c r="AB33" i="15"/>
  <c r="F349" i="15"/>
  <c r="F32" i="15"/>
  <c r="F33" i="15"/>
  <c r="O13" i="15"/>
  <c r="Y349" i="15"/>
  <c r="Y32" i="15"/>
  <c r="Y33" i="15"/>
  <c r="Z19" i="10"/>
  <c r="Z30" i="10"/>
  <c r="Z9" i="5"/>
  <c r="Y9" i="5"/>
  <c r="L52" i="10"/>
  <c r="L8" i="10"/>
  <c r="K19" i="10"/>
  <c r="K30" i="10"/>
  <c r="K9" i="5"/>
  <c r="L41" i="10"/>
  <c r="O133" i="2"/>
  <c r="F155" i="2"/>
  <c r="G234" i="5"/>
  <c r="G232" i="5"/>
  <c r="G237" i="5"/>
  <c r="H228" i="5"/>
  <c r="J49" i="2"/>
  <c r="AA349" i="15"/>
  <c r="AA32" i="15"/>
  <c r="AA33" i="15"/>
  <c r="U79" i="5"/>
  <c r="V34" i="10"/>
  <c r="V13" i="5"/>
  <c r="O31" i="2"/>
  <c r="I21" i="10"/>
  <c r="I32" i="10"/>
  <c r="J54" i="10"/>
  <c r="J10" i="10"/>
  <c r="J43" i="10"/>
  <c r="Z228" i="5"/>
  <c r="Y234" i="5"/>
  <c r="AB55" i="5"/>
  <c r="O125" i="2"/>
  <c r="G51" i="2"/>
  <c r="G57" i="5"/>
  <c r="G99" i="5"/>
  <c r="G48" i="13"/>
  <c r="G49" i="13"/>
  <c r="G36" i="5"/>
  <c r="G95" i="5"/>
  <c r="G43" i="13"/>
  <c r="T36" i="5"/>
  <c r="R12" i="5"/>
  <c r="E35" i="10"/>
  <c r="C25" i="10"/>
  <c r="D25" i="10"/>
  <c r="D36" i="10"/>
  <c r="B47" i="10"/>
  <c r="Q47" i="10"/>
  <c r="E25" i="10"/>
  <c r="F25" i="10"/>
  <c r="F36" i="10"/>
  <c r="F15" i="5"/>
  <c r="G25" i="10"/>
  <c r="K33" i="10"/>
  <c r="H101" i="2"/>
  <c r="O145" i="2"/>
  <c r="Y34" i="10"/>
  <c r="Y13" i="5"/>
  <c r="U34" i="10"/>
  <c r="O12" i="15"/>
  <c r="AD30" i="15"/>
  <c r="C349" i="15"/>
  <c r="C32" i="15"/>
  <c r="C33" i="15"/>
  <c r="I25" i="10"/>
  <c r="I36" i="10"/>
  <c r="I15" i="5"/>
  <c r="J14" i="10"/>
  <c r="K14" i="10"/>
  <c r="W31" i="10"/>
  <c r="F49" i="13"/>
  <c r="H56" i="5"/>
  <c r="L47" i="13"/>
  <c r="H40" i="13"/>
  <c r="I39" i="13"/>
  <c r="M349" i="15"/>
  <c r="M32" i="15"/>
  <c r="M33" i="15"/>
  <c r="AC349" i="15"/>
  <c r="AC32" i="15"/>
  <c r="AC33" i="15"/>
  <c r="C35" i="10"/>
  <c r="T34" i="10"/>
  <c r="AD12" i="15"/>
  <c r="W22" i="10"/>
  <c r="AD319" i="15"/>
  <c r="AD349" i="15"/>
  <c r="M231" i="5"/>
  <c r="O140" i="2"/>
  <c r="O36" i="2"/>
  <c r="O137" i="2"/>
  <c r="O33" i="2"/>
  <c r="AD29" i="15"/>
  <c r="E58" i="5"/>
  <c r="D59" i="5"/>
  <c r="L59" i="10"/>
  <c r="L15" i="10"/>
  <c r="L48" i="10"/>
  <c r="AA34" i="10"/>
  <c r="AA13" i="5"/>
  <c r="X34" i="10"/>
  <c r="X13" i="5"/>
  <c r="R34" i="10"/>
  <c r="O124" i="2"/>
  <c r="O20" i="2"/>
  <c r="E349" i="15"/>
  <c r="E32" i="15"/>
  <c r="E33" i="15"/>
  <c r="F171" i="5"/>
  <c r="R349" i="15"/>
  <c r="R32" i="15"/>
  <c r="R33" i="15"/>
  <c r="I50" i="5"/>
  <c r="I98" i="5"/>
  <c r="O132" i="2"/>
  <c r="U49" i="13"/>
  <c r="U36" i="5"/>
  <c r="U95" i="5"/>
  <c r="V47" i="13"/>
  <c r="AD11" i="15"/>
  <c r="O116" i="2"/>
  <c r="O12" i="2"/>
  <c r="H31" i="10"/>
  <c r="H262" i="5"/>
  <c r="W16" i="10"/>
  <c r="O11" i="15"/>
  <c r="AA247" i="5"/>
  <c r="I54" i="10"/>
  <c r="O29" i="15"/>
  <c r="AD13" i="15"/>
  <c r="I12" i="10"/>
  <c r="I45" i="10"/>
  <c r="I49" i="10"/>
  <c r="H23" i="10"/>
  <c r="H34" i="10"/>
  <c r="H13" i="5"/>
  <c r="O121" i="2"/>
  <c r="H14" i="5"/>
  <c r="O129" i="2"/>
  <c r="O21" i="2"/>
  <c r="O141" i="2"/>
  <c r="F72" i="5"/>
  <c r="F74" i="5"/>
  <c r="F101" i="5"/>
  <c r="G233" i="5"/>
  <c r="F35" i="10"/>
  <c r="R24" i="10"/>
  <c r="S24" i="10"/>
  <c r="U24" i="10"/>
  <c r="V24" i="10"/>
  <c r="O35" i="2"/>
  <c r="L22" i="10"/>
  <c r="L33" i="10"/>
  <c r="L12" i="5"/>
  <c r="M11" i="10"/>
  <c r="M44" i="10"/>
  <c r="X24" i="10"/>
  <c r="X35" i="10"/>
  <c r="X14" i="5"/>
  <c r="Z46" i="10"/>
  <c r="D95" i="5"/>
  <c r="K59" i="10"/>
  <c r="J13" i="10"/>
  <c r="J46" i="10"/>
  <c r="I24" i="10"/>
  <c r="I35" i="10"/>
  <c r="I14" i="5"/>
  <c r="J57" i="10"/>
  <c r="Z34" i="10"/>
  <c r="Z13" i="5"/>
  <c r="W34" i="10"/>
  <c r="W13" i="5"/>
  <c r="S34" i="10"/>
  <c r="S13" i="5"/>
  <c r="C68" i="12"/>
  <c r="N245" i="5"/>
  <c r="O30" i="15"/>
  <c r="J42" i="10"/>
  <c r="J53" i="10"/>
  <c r="J9" i="10"/>
  <c r="I20" i="10"/>
  <c r="O319" i="15"/>
  <c r="O349" i="15"/>
  <c r="H25" i="10"/>
  <c r="H36" i="10"/>
  <c r="H15" i="5"/>
  <c r="C13" i="5"/>
  <c r="G103" i="2"/>
  <c r="X20" i="10"/>
  <c r="X16" i="10"/>
  <c r="V33" i="15"/>
  <c r="G236" i="5"/>
  <c r="O17" i="2"/>
  <c r="K247" i="5"/>
  <c r="J248" i="5"/>
  <c r="J253" i="5"/>
  <c r="I16" i="10"/>
  <c r="AA25" i="10"/>
  <c r="AC12" i="10"/>
  <c r="AD56" i="10"/>
  <c r="AB23" i="10"/>
  <c r="Q171" i="2"/>
  <c r="E36" i="10"/>
  <c r="E47" i="10"/>
  <c r="D207" i="2"/>
  <c r="AA21" i="10"/>
  <c r="H155" i="2"/>
  <c r="F67" i="5"/>
  <c r="G249" i="5"/>
  <c r="G250" i="5"/>
  <c r="G252" i="5"/>
  <c r="X244" i="5"/>
  <c r="M244" i="5"/>
  <c r="G238" i="5"/>
  <c r="H236" i="5"/>
  <c r="AA19" i="10"/>
  <c r="M52" i="10"/>
  <c r="M41" i="10"/>
  <c r="L19" i="10"/>
  <c r="L30" i="10"/>
  <c r="L9" i="5"/>
  <c r="M8" i="10"/>
  <c r="I31" i="10"/>
  <c r="T35" i="10"/>
  <c r="V49" i="13"/>
  <c r="V36" i="5"/>
  <c r="V95" i="5"/>
  <c r="W47" i="13"/>
  <c r="AD14" i="15"/>
  <c r="N231" i="5"/>
  <c r="K47" i="10"/>
  <c r="K58" i="10"/>
  <c r="J25" i="10"/>
  <c r="J36" i="10"/>
  <c r="K42" i="10"/>
  <c r="J20" i="10"/>
  <c r="K9" i="10"/>
  <c r="K53" i="10"/>
  <c r="Y24" i="10"/>
  <c r="Y35" i="10"/>
  <c r="Y14" i="5"/>
  <c r="M55" i="10"/>
  <c r="S35" i="10"/>
  <c r="S14" i="5"/>
  <c r="I56" i="10"/>
  <c r="I11" i="5"/>
  <c r="AD32" i="15"/>
  <c r="M15" i="10"/>
  <c r="M59" i="10"/>
  <c r="L26" i="10"/>
  <c r="L37" i="10"/>
  <c r="L16" i="5"/>
  <c r="M48" i="10"/>
  <c r="C14" i="5"/>
  <c r="J39" i="13"/>
  <c r="I40" i="13"/>
  <c r="I56" i="5"/>
  <c r="W10" i="5"/>
  <c r="J58" i="10"/>
  <c r="O32" i="15"/>
  <c r="I101" i="2"/>
  <c r="C36" i="10"/>
  <c r="V79" i="5"/>
  <c r="K49" i="2"/>
  <c r="O117" i="2"/>
  <c r="F14" i="5"/>
  <c r="H10" i="5"/>
  <c r="I262" i="5"/>
  <c r="AD33" i="15"/>
  <c r="W33" i="10"/>
  <c r="W12" i="5"/>
  <c r="T13" i="5"/>
  <c r="O14" i="15"/>
  <c r="U13" i="5"/>
  <c r="C26" i="10"/>
  <c r="D26" i="10"/>
  <c r="B48" i="10"/>
  <c r="Q48" i="10"/>
  <c r="F26" i="10"/>
  <c r="E26" i="10"/>
  <c r="G26" i="10"/>
  <c r="G37" i="10"/>
  <c r="G16" i="5"/>
  <c r="H26" i="10"/>
  <c r="H37" i="10"/>
  <c r="H16" i="5"/>
  <c r="I26" i="10"/>
  <c r="I37" i="10"/>
  <c r="I16" i="5"/>
  <c r="J26" i="10"/>
  <c r="J37" i="10"/>
  <c r="J16" i="5"/>
  <c r="Y20" i="10"/>
  <c r="O139" i="2"/>
  <c r="V35" i="10"/>
  <c r="R35" i="10"/>
  <c r="AB247" i="5"/>
  <c r="J50" i="5"/>
  <c r="J98" i="5"/>
  <c r="R13" i="5"/>
  <c r="K26" i="10"/>
  <c r="K37" i="10"/>
  <c r="K16" i="5"/>
  <c r="O22" i="12"/>
  <c r="H48" i="13"/>
  <c r="H49" i="13"/>
  <c r="H36" i="5"/>
  <c r="H95" i="5"/>
  <c r="H57" i="5"/>
  <c r="H171" i="5"/>
  <c r="H43" i="13"/>
  <c r="G171" i="5"/>
  <c r="F36" i="5"/>
  <c r="H103" i="2"/>
  <c r="J47" i="10"/>
  <c r="G36" i="10"/>
  <c r="D15" i="5"/>
  <c r="T95" i="5"/>
  <c r="I228" i="5"/>
  <c r="H234" i="5"/>
  <c r="H51" i="2"/>
  <c r="N11" i="10"/>
  <c r="N55" i="10"/>
  <c r="M22" i="10"/>
  <c r="M33" i="10"/>
  <c r="X31" i="10"/>
  <c r="K13" i="10"/>
  <c r="K57" i="10"/>
  <c r="J24" i="10"/>
  <c r="K46" i="10"/>
  <c r="U35" i="10"/>
  <c r="U14" i="5"/>
  <c r="I23" i="10"/>
  <c r="I34" i="10"/>
  <c r="J56" i="10"/>
  <c r="J12" i="10"/>
  <c r="J16" i="10"/>
  <c r="J45" i="10"/>
  <c r="O33" i="15"/>
  <c r="F58" i="5"/>
  <c r="E59" i="5"/>
  <c r="X22" i="10"/>
  <c r="X33" i="10"/>
  <c r="X12" i="5"/>
  <c r="M47" i="13"/>
  <c r="Z26" i="10"/>
  <c r="Z37" i="10"/>
  <c r="Z16" i="5"/>
  <c r="K12" i="5"/>
  <c r="R25" i="10"/>
  <c r="S25" i="10"/>
  <c r="V25" i="10"/>
  <c r="W25" i="10"/>
  <c r="X25" i="10"/>
  <c r="Y25" i="10"/>
  <c r="Z25" i="10"/>
  <c r="U25" i="10"/>
  <c r="E14" i="5"/>
  <c r="AC55" i="5"/>
  <c r="AA228" i="5"/>
  <c r="Z234" i="5"/>
  <c r="K10" i="10"/>
  <c r="K43" i="10"/>
  <c r="K54" i="10"/>
  <c r="J21" i="10"/>
  <c r="O135" i="2"/>
  <c r="O13" i="2"/>
  <c r="L247" i="5"/>
  <c r="K248" i="5"/>
  <c r="K253" i="5"/>
  <c r="J49" i="10"/>
  <c r="AA46" i="10"/>
  <c r="H99" i="5"/>
  <c r="T14" i="5"/>
  <c r="AC23" i="10"/>
  <c r="AC34" i="10"/>
  <c r="AC13" i="5"/>
  <c r="AD12" i="10"/>
  <c r="AB34" i="10"/>
  <c r="G27" i="10"/>
  <c r="E207" i="2"/>
  <c r="E37" i="10"/>
  <c r="E38" i="10"/>
  <c r="E48" i="10"/>
  <c r="E59" i="10"/>
  <c r="I27" i="10"/>
  <c r="E58" i="10"/>
  <c r="Y16" i="10"/>
  <c r="AA32" i="10"/>
  <c r="AA11" i="5"/>
  <c r="AB21" i="10"/>
  <c r="AB32" i="10"/>
  <c r="AC10" i="10"/>
  <c r="AD54" i="10"/>
  <c r="AB11" i="5"/>
  <c r="I155" i="2"/>
  <c r="G254" i="5"/>
  <c r="G34" i="5"/>
  <c r="N244" i="5"/>
  <c r="Y244" i="5"/>
  <c r="H233" i="5"/>
  <c r="G72" i="5"/>
  <c r="G74" i="5"/>
  <c r="G101" i="5"/>
  <c r="H19" i="5"/>
  <c r="AD15" i="15"/>
  <c r="O15" i="15"/>
  <c r="AA30" i="10"/>
  <c r="AA9" i="5"/>
  <c r="AB19" i="10"/>
  <c r="AB30" i="10"/>
  <c r="AC8" i="10"/>
  <c r="O66" i="2"/>
  <c r="O168" i="2"/>
  <c r="N8" i="10"/>
  <c r="N19" i="10"/>
  <c r="N30" i="10"/>
  <c r="N52" i="10"/>
  <c r="N41" i="10"/>
  <c r="M19" i="10"/>
  <c r="O8" i="10"/>
  <c r="O52" i="10"/>
  <c r="O41" i="10"/>
  <c r="AA36" i="10"/>
  <c r="C15" i="5"/>
  <c r="Y36" i="10"/>
  <c r="Y15" i="5"/>
  <c r="T36" i="10"/>
  <c r="AA26" i="10"/>
  <c r="AA37" i="10"/>
  <c r="N47" i="13"/>
  <c r="N44" i="10"/>
  <c r="O44" i="10"/>
  <c r="AB228" i="5"/>
  <c r="AA234" i="5"/>
  <c r="X36" i="10"/>
  <c r="X15" i="5"/>
  <c r="S36" i="10"/>
  <c r="S15" i="5"/>
  <c r="J23" i="10"/>
  <c r="J27" i="10"/>
  <c r="K45" i="10"/>
  <c r="K49" i="10"/>
  <c r="K12" i="10"/>
  <c r="K56" i="10"/>
  <c r="J35" i="10"/>
  <c r="X10" i="5"/>
  <c r="J228" i="5"/>
  <c r="I234" i="5"/>
  <c r="E27" i="10"/>
  <c r="G15" i="5"/>
  <c r="G19" i="5"/>
  <c r="G38" i="10"/>
  <c r="G62" i="10"/>
  <c r="AC247" i="5"/>
  <c r="J60" i="10"/>
  <c r="F37" i="10"/>
  <c r="F27" i="10"/>
  <c r="S26" i="10"/>
  <c r="S27" i="10"/>
  <c r="R26" i="10"/>
  <c r="T27" i="10"/>
  <c r="U26" i="10"/>
  <c r="V26" i="10"/>
  <c r="W26" i="10"/>
  <c r="X26" i="10"/>
  <c r="X27" i="10"/>
  <c r="Y26" i="10"/>
  <c r="I51" i="2"/>
  <c r="L49" i="2"/>
  <c r="W79" i="5"/>
  <c r="M26" i="10"/>
  <c r="M37" i="10"/>
  <c r="M16" i="5"/>
  <c r="N15" i="10"/>
  <c r="J262" i="5"/>
  <c r="J31" i="10"/>
  <c r="I38" i="10"/>
  <c r="I10" i="5"/>
  <c r="R36" i="10"/>
  <c r="G58" i="5"/>
  <c r="F59" i="5"/>
  <c r="F95" i="5"/>
  <c r="V14" i="5"/>
  <c r="Z20" i="10"/>
  <c r="M12" i="5"/>
  <c r="O55" i="10"/>
  <c r="Z24" i="10"/>
  <c r="AB46" i="10"/>
  <c r="W49" i="13"/>
  <c r="X47" i="13"/>
  <c r="L10" i="10"/>
  <c r="K21" i="10"/>
  <c r="K32" i="10"/>
  <c r="K11" i="5"/>
  <c r="L43" i="10"/>
  <c r="L54" i="10"/>
  <c r="Z36" i="10"/>
  <c r="Z15" i="5"/>
  <c r="V36" i="10"/>
  <c r="V15" i="5"/>
  <c r="Z16" i="10"/>
  <c r="Y22" i="10"/>
  <c r="Y33" i="10"/>
  <c r="Y12" i="5"/>
  <c r="L13" i="10"/>
  <c r="L57" i="10"/>
  <c r="K24" i="10"/>
  <c r="K35" i="10"/>
  <c r="K14" i="5"/>
  <c r="L46" i="10"/>
  <c r="O47" i="2"/>
  <c r="K50" i="5"/>
  <c r="K98" i="5"/>
  <c r="R14" i="5"/>
  <c r="Y31" i="10"/>
  <c r="D37" i="10"/>
  <c r="D27" i="10"/>
  <c r="I103" i="2"/>
  <c r="I48" i="13"/>
  <c r="I49" i="13"/>
  <c r="I36" i="5"/>
  <c r="I95" i="5"/>
  <c r="I57" i="5"/>
  <c r="I99" i="5"/>
  <c r="I43" i="13"/>
  <c r="O172" i="2"/>
  <c r="O68" i="2"/>
  <c r="H27" i="10"/>
  <c r="I13" i="5"/>
  <c r="I60" i="10"/>
  <c r="K25" i="10"/>
  <c r="L58" i="10"/>
  <c r="L47" i="10"/>
  <c r="L14" i="10"/>
  <c r="W36" i="10"/>
  <c r="W15" i="5"/>
  <c r="N22" i="10"/>
  <c r="O11" i="10"/>
  <c r="J15" i="5"/>
  <c r="J56" i="5"/>
  <c r="J32" i="10"/>
  <c r="U36" i="10"/>
  <c r="U15" i="5"/>
  <c r="O64" i="2"/>
  <c r="C37" i="10"/>
  <c r="C27" i="10"/>
  <c r="H38" i="10"/>
  <c r="H62" i="10"/>
  <c r="J101" i="2"/>
  <c r="K39" i="13"/>
  <c r="J40" i="13"/>
  <c r="L9" i="10"/>
  <c r="K20" i="10"/>
  <c r="L53" i="10"/>
  <c r="L42" i="10"/>
  <c r="I171" i="5"/>
  <c r="M247" i="5"/>
  <c r="L248" i="5"/>
  <c r="L253" i="5"/>
  <c r="AD45" i="10"/>
  <c r="N9" i="5"/>
  <c r="AD23" i="10"/>
  <c r="D68" i="12"/>
  <c r="O42" i="12"/>
  <c r="O26" i="5"/>
  <c r="O47" i="12"/>
  <c r="AA15" i="5"/>
  <c r="AC14" i="10"/>
  <c r="AD58" i="10"/>
  <c r="AB25" i="10"/>
  <c r="AB13" i="5"/>
  <c r="AD13" i="5"/>
  <c r="D13" i="8"/>
  <c r="AD34" i="10"/>
  <c r="E49" i="10"/>
  <c r="E60" i="10"/>
  <c r="E62" i="10"/>
  <c r="K16" i="10"/>
  <c r="E15" i="5"/>
  <c r="E16" i="5"/>
  <c r="J103" i="2"/>
  <c r="F207" i="2"/>
  <c r="G207" i="2"/>
  <c r="AC21" i="10"/>
  <c r="AD43" i="10"/>
  <c r="AD10" i="10"/>
  <c r="AB9" i="5"/>
  <c r="G67" i="5"/>
  <c r="H249" i="5"/>
  <c r="H250" i="5"/>
  <c r="H252" i="5"/>
  <c r="Z244" i="5"/>
  <c r="H232" i="5"/>
  <c r="H237" i="5"/>
  <c r="H238" i="5"/>
  <c r="AD52" i="10"/>
  <c r="AC19" i="10"/>
  <c r="AD8" i="10"/>
  <c r="O62" i="2"/>
  <c r="M30" i="10"/>
  <c r="O19" i="10"/>
  <c r="K60" i="10"/>
  <c r="O151" i="2"/>
  <c r="W36" i="5"/>
  <c r="AA24" i="10"/>
  <c r="AA35" i="10"/>
  <c r="O16" i="2"/>
  <c r="J10" i="5"/>
  <c r="N26" i="10"/>
  <c r="O15" i="10"/>
  <c r="M49" i="2"/>
  <c r="W37" i="10"/>
  <c r="W16" i="5"/>
  <c r="W19" i="5"/>
  <c r="W49" i="10"/>
  <c r="K31" i="10"/>
  <c r="L39" i="13"/>
  <c r="K40" i="13"/>
  <c r="K262" i="5"/>
  <c r="K56" i="5"/>
  <c r="O171" i="2"/>
  <c r="O67" i="2"/>
  <c r="N33" i="10"/>
  <c r="O22" i="10"/>
  <c r="AD17" i="5"/>
  <c r="D17" i="8"/>
  <c r="O167" i="2"/>
  <c r="O63" i="2"/>
  <c r="K36" i="10"/>
  <c r="AD50" i="12"/>
  <c r="Y27" i="10"/>
  <c r="Z22" i="10"/>
  <c r="Z27" i="10"/>
  <c r="Z31" i="10"/>
  <c r="Z10" i="5"/>
  <c r="R15" i="5"/>
  <c r="I19" i="5"/>
  <c r="V37" i="10"/>
  <c r="V16" i="5"/>
  <c r="V19" i="5"/>
  <c r="V49" i="10"/>
  <c r="S49" i="10"/>
  <c r="S37" i="10"/>
  <c r="K228" i="5"/>
  <c r="J234" i="5"/>
  <c r="J14" i="5"/>
  <c r="AC15" i="10"/>
  <c r="AB26" i="10"/>
  <c r="AB37" i="10"/>
  <c r="AB16" i="5"/>
  <c r="J43" i="13"/>
  <c r="J57" i="5"/>
  <c r="J99" i="5"/>
  <c r="J48" i="13"/>
  <c r="J49" i="13"/>
  <c r="J36" i="5"/>
  <c r="J95" i="5"/>
  <c r="L50" i="5"/>
  <c r="L98" i="5"/>
  <c r="O38" i="2"/>
  <c r="X79" i="5"/>
  <c r="R37" i="10"/>
  <c r="R38" i="10"/>
  <c r="R27" i="10"/>
  <c r="O73" i="2"/>
  <c r="M42" i="10"/>
  <c r="L20" i="10"/>
  <c r="M9" i="10"/>
  <c r="M53" i="10"/>
  <c r="C16" i="5"/>
  <c r="C38" i="10"/>
  <c r="J11" i="5"/>
  <c r="M14" i="10"/>
  <c r="M58" i="10"/>
  <c r="L25" i="10"/>
  <c r="L36" i="10"/>
  <c r="L15" i="5"/>
  <c r="M47" i="10"/>
  <c r="J51" i="2"/>
  <c r="Y10" i="5"/>
  <c r="M13" i="10"/>
  <c r="M57" i="10"/>
  <c r="M46" i="10"/>
  <c r="L24" i="10"/>
  <c r="L35" i="10"/>
  <c r="L14" i="5"/>
  <c r="O61" i="2"/>
  <c r="AA16" i="5"/>
  <c r="L21" i="10"/>
  <c r="M54" i="10"/>
  <c r="M43" i="10"/>
  <c r="M10" i="10"/>
  <c r="Z35" i="10"/>
  <c r="AA20" i="10"/>
  <c r="I62" i="10"/>
  <c r="N48" i="10"/>
  <c r="O48" i="10"/>
  <c r="O48" i="2"/>
  <c r="Y37" i="10"/>
  <c r="Y16" i="5"/>
  <c r="U37" i="10"/>
  <c r="U49" i="10"/>
  <c r="U27" i="10"/>
  <c r="J34" i="10"/>
  <c r="J38" i="10"/>
  <c r="J62" i="10"/>
  <c r="O79" i="2"/>
  <c r="O24" i="2"/>
  <c r="T15" i="5"/>
  <c r="V27" i="10"/>
  <c r="K101" i="2"/>
  <c r="O22" i="2"/>
  <c r="O95" i="2"/>
  <c r="O14" i="2"/>
  <c r="O71" i="2"/>
  <c r="J155" i="2"/>
  <c r="D16" i="5"/>
  <c r="D38" i="10"/>
  <c r="D62" i="10"/>
  <c r="X49" i="13"/>
  <c r="X36" i="5"/>
  <c r="X95" i="5"/>
  <c r="Y47" i="13"/>
  <c r="C66" i="5"/>
  <c r="C69" i="5"/>
  <c r="C170" i="5"/>
  <c r="C172" i="5"/>
  <c r="H58" i="5"/>
  <c r="G59" i="5"/>
  <c r="N59" i="10"/>
  <c r="AD167" i="2"/>
  <c r="AD63" i="2"/>
  <c r="X37" i="10"/>
  <c r="X16" i="5"/>
  <c r="X19" i="5"/>
  <c r="X49" i="10"/>
  <c r="T37" i="10"/>
  <c r="F16" i="5"/>
  <c r="F19" i="5"/>
  <c r="F38" i="10"/>
  <c r="F62" i="10"/>
  <c r="O24" i="12"/>
  <c r="O34" i="2"/>
  <c r="K23" i="10"/>
  <c r="K34" i="10"/>
  <c r="K13" i="5"/>
  <c r="L12" i="10"/>
  <c r="AC228" i="5"/>
  <c r="AB234" i="5"/>
  <c r="O47" i="13"/>
  <c r="W27" i="10"/>
  <c r="N247" i="5"/>
  <c r="N248" i="5"/>
  <c r="N253" i="5"/>
  <c r="M248" i="5"/>
  <c r="M253" i="5"/>
  <c r="AC46" i="10"/>
  <c r="AD41" i="10"/>
  <c r="T49" i="10"/>
  <c r="AB36" i="10"/>
  <c r="AC25" i="10"/>
  <c r="AC36" i="10"/>
  <c r="AC15" i="5"/>
  <c r="AD14" i="10"/>
  <c r="Z49" i="10"/>
  <c r="E19" i="5"/>
  <c r="F68" i="12"/>
  <c r="H207" i="2"/>
  <c r="D170" i="5"/>
  <c r="D172" i="5"/>
  <c r="D66" i="5"/>
  <c r="D69" i="5"/>
  <c r="D76" i="5"/>
  <c r="O166" i="2"/>
  <c r="AC32" i="10"/>
  <c r="AD21" i="10"/>
  <c r="K155" i="2"/>
  <c r="T38" i="10"/>
  <c r="V38" i="10"/>
  <c r="V62" i="10"/>
  <c r="AA14" i="5"/>
  <c r="H254" i="5"/>
  <c r="I252" i="5"/>
  <c r="H34" i="5"/>
  <c r="AA244" i="5"/>
  <c r="I236" i="5"/>
  <c r="H72" i="5"/>
  <c r="H74" i="5"/>
  <c r="H101" i="5"/>
  <c r="I233" i="5"/>
  <c r="AC30" i="10"/>
  <c r="AD19" i="10"/>
  <c r="O30" i="10"/>
  <c r="M9" i="5"/>
  <c r="O9" i="5"/>
  <c r="C9" i="8"/>
  <c r="R62" i="10"/>
  <c r="M12" i="10"/>
  <c r="M56" i="10"/>
  <c r="L23" i="10"/>
  <c r="L34" i="10"/>
  <c r="O189" i="2"/>
  <c r="O169" i="2"/>
  <c r="O65" i="2"/>
  <c r="Z14" i="5"/>
  <c r="L32" i="10"/>
  <c r="M50" i="5"/>
  <c r="M98" i="5"/>
  <c r="AA22" i="10"/>
  <c r="AA33" i="10"/>
  <c r="AB16" i="10"/>
  <c r="K15" i="5"/>
  <c r="O33" i="10"/>
  <c r="N12" i="5"/>
  <c r="O12" i="5"/>
  <c r="C12" i="8"/>
  <c r="O179" i="2"/>
  <c r="O75" i="2"/>
  <c r="K38" i="10"/>
  <c r="K62" i="10"/>
  <c r="K10" i="5"/>
  <c r="AC234" i="5"/>
  <c r="L45" i="10"/>
  <c r="L49" i="10"/>
  <c r="Y49" i="13"/>
  <c r="Y36" i="5"/>
  <c r="Y95" i="5"/>
  <c r="Z47" i="13"/>
  <c r="K51" i="2"/>
  <c r="L101" i="2"/>
  <c r="N10" i="10"/>
  <c r="N43" i="10"/>
  <c r="O43" i="10"/>
  <c r="M21" i="10"/>
  <c r="M32" i="10"/>
  <c r="M11" i="5"/>
  <c r="N54" i="10"/>
  <c r="O54" i="10"/>
  <c r="O165" i="2"/>
  <c r="Y38" i="10"/>
  <c r="Y62" i="10"/>
  <c r="O146" i="2"/>
  <c r="O42" i="2"/>
  <c r="O173" i="2"/>
  <c r="O69" i="2"/>
  <c r="Z33" i="10"/>
  <c r="Z38" i="10"/>
  <c r="Z62" i="10"/>
  <c r="J171" i="5"/>
  <c r="M39" i="13"/>
  <c r="L40" i="13"/>
  <c r="O185" i="2"/>
  <c r="O81" i="2"/>
  <c r="O136" i="2"/>
  <c r="O32" i="2"/>
  <c r="O11" i="2"/>
  <c r="O144" i="2"/>
  <c r="O40" i="2"/>
  <c r="O191" i="2"/>
  <c r="O87" i="2"/>
  <c r="L262" i="5"/>
  <c r="O195" i="2"/>
  <c r="O91" i="2"/>
  <c r="X38" i="10"/>
  <c r="X62" i="10"/>
  <c r="S16" i="5"/>
  <c r="S19" i="5"/>
  <c r="S38" i="10"/>
  <c r="S62" i="10"/>
  <c r="K57" i="5"/>
  <c r="K171" i="5"/>
  <c r="K43" i="13"/>
  <c r="K48" i="13"/>
  <c r="K49" i="13"/>
  <c r="K36" i="5"/>
  <c r="W95" i="5"/>
  <c r="W38" i="10"/>
  <c r="W62" i="10"/>
  <c r="O118" i="2"/>
  <c r="O193" i="2"/>
  <c r="O89" i="2"/>
  <c r="J13" i="5"/>
  <c r="J19" i="5"/>
  <c r="AC9" i="10"/>
  <c r="AB20" i="10"/>
  <c r="Y49" i="10"/>
  <c r="N13" i="10"/>
  <c r="N57" i="10"/>
  <c r="N46" i="10"/>
  <c r="O46" i="10"/>
  <c r="M24" i="10"/>
  <c r="M35" i="10"/>
  <c r="M14" i="5"/>
  <c r="N53" i="10"/>
  <c r="N9" i="10"/>
  <c r="N42" i="10"/>
  <c r="M20" i="10"/>
  <c r="Y79" i="5"/>
  <c r="O128" i="2"/>
  <c r="N49" i="2"/>
  <c r="O49" i="2"/>
  <c r="AC13" i="10"/>
  <c r="AB24" i="10"/>
  <c r="O187" i="2"/>
  <c r="O83" i="2"/>
  <c r="O85" i="2"/>
  <c r="O197" i="2"/>
  <c r="O93" i="2"/>
  <c r="O199" i="2"/>
  <c r="Y19" i="5"/>
  <c r="L16" i="10"/>
  <c r="O130" i="2"/>
  <c r="O26" i="2"/>
  <c r="AC26" i="10"/>
  <c r="AD15" i="10"/>
  <c r="L56" i="10"/>
  <c r="O59" i="10"/>
  <c r="I58" i="5"/>
  <c r="H59" i="5"/>
  <c r="C76" i="5"/>
  <c r="C100" i="5"/>
  <c r="O175" i="2"/>
  <c r="O126" i="2"/>
  <c r="O183" i="2"/>
  <c r="O181" i="2"/>
  <c r="O77" i="2"/>
  <c r="U16" i="5"/>
  <c r="U19" i="5"/>
  <c r="U38" i="10"/>
  <c r="U62" i="10"/>
  <c r="K103" i="2"/>
  <c r="O134" i="2"/>
  <c r="O30" i="2"/>
  <c r="AA16" i="10"/>
  <c r="AA31" i="10"/>
  <c r="N14" i="10"/>
  <c r="M25" i="10"/>
  <c r="M36" i="10"/>
  <c r="M15" i="5"/>
  <c r="C62" i="10"/>
  <c r="L31" i="10"/>
  <c r="O177" i="2"/>
  <c r="O138" i="2"/>
  <c r="R16" i="5"/>
  <c r="O142" i="2"/>
  <c r="L228" i="5"/>
  <c r="K234" i="5"/>
  <c r="O122" i="2"/>
  <c r="O18" i="2"/>
  <c r="O100" i="2"/>
  <c r="L56" i="5"/>
  <c r="K27" i="10"/>
  <c r="N37" i="10"/>
  <c r="O37" i="10"/>
  <c r="O26" i="10"/>
  <c r="O120" i="2"/>
  <c r="R49" i="10"/>
  <c r="D19" i="5"/>
  <c r="D31" i="5"/>
  <c r="AA27" i="10"/>
  <c r="E68" i="12"/>
  <c r="O21" i="12"/>
  <c r="T62" i="10"/>
  <c r="AD48" i="10"/>
  <c r="T16" i="5"/>
  <c r="T19" i="5"/>
  <c r="AB15" i="5"/>
  <c r="AD15" i="5"/>
  <c r="D15" i="8"/>
  <c r="AD36" i="10"/>
  <c r="AD47" i="10"/>
  <c r="AD25" i="10"/>
  <c r="L27" i="10"/>
  <c r="L103" i="2"/>
  <c r="D100" i="5"/>
  <c r="I207" i="2"/>
  <c r="AD115" i="2"/>
  <c r="K19" i="5"/>
  <c r="K99" i="5"/>
  <c r="AD32" i="10"/>
  <c r="AC11" i="5"/>
  <c r="AD11" i="5"/>
  <c r="D11" i="8"/>
  <c r="L155" i="2"/>
  <c r="H67" i="5"/>
  <c r="I249" i="5"/>
  <c r="I250" i="5"/>
  <c r="I254" i="5"/>
  <c r="AB244" i="5"/>
  <c r="I232" i="5"/>
  <c r="I237" i="5"/>
  <c r="I238" i="5"/>
  <c r="AD168" i="2"/>
  <c r="AD64" i="2"/>
  <c r="AC9" i="5"/>
  <c r="AD9" i="5"/>
  <c r="D9" i="8"/>
  <c r="AD30" i="10"/>
  <c r="M60" i="10"/>
  <c r="AD57" i="10"/>
  <c r="O42" i="10"/>
  <c r="O57" i="10"/>
  <c r="N25" i="10"/>
  <c r="N36" i="10"/>
  <c r="O36" i="10"/>
  <c r="O14" i="10"/>
  <c r="L13" i="5"/>
  <c r="L60" i="10"/>
  <c r="Z79" i="5"/>
  <c r="N58" i="10"/>
  <c r="AD10" i="2"/>
  <c r="AB35" i="10"/>
  <c r="AD59" i="10"/>
  <c r="N47" i="10"/>
  <c r="O47" i="10"/>
  <c r="AD170" i="2"/>
  <c r="AD66" i="2"/>
  <c r="AC37" i="10"/>
  <c r="AD37" i="10"/>
  <c r="AD26" i="10"/>
  <c r="R49" i="2"/>
  <c r="M16" i="10"/>
  <c r="AB31" i="10"/>
  <c r="O115" i="2"/>
  <c r="M228" i="5"/>
  <c r="L234" i="5"/>
  <c r="L38" i="10"/>
  <c r="L10" i="5"/>
  <c r="L51" i="2"/>
  <c r="J58" i="5"/>
  <c r="I59" i="5"/>
  <c r="O152" i="2"/>
  <c r="M31" i="10"/>
  <c r="AC20" i="10"/>
  <c r="AD9" i="10"/>
  <c r="N12" i="10"/>
  <c r="N45" i="10"/>
  <c r="M23" i="10"/>
  <c r="M34" i="10"/>
  <c r="M13" i="5"/>
  <c r="N56" i="10"/>
  <c r="M56" i="5"/>
  <c r="O204" i="2"/>
  <c r="AA38" i="10"/>
  <c r="AA10" i="5"/>
  <c r="AC24" i="10"/>
  <c r="AC35" i="10"/>
  <c r="AC14" i="5"/>
  <c r="AD13" i="10"/>
  <c r="AA12" i="5"/>
  <c r="N20" i="10"/>
  <c r="O9" i="10"/>
  <c r="N24" i="10"/>
  <c r="O13" i="10"/>
  <c r="N39" i="13"/>
  <c r="M40" i="13"/>
  <c r="Z12" i="5"/>
  <c r="Z19" i="5"/>
  <c r="N21" i="10"/>
  <c r="O10" i="10"/>
  <c r="AB22" i="10"/>
  <c r="AB49" i="10"/>
  <c r="AC11" i="10"/>
  <c r="N50" i="5"/>
  <c r="N98" i="5"/>
  <c r="O30" i="12"/>
  <c r="M45" i="10"/>
  <c r="M49" i="10"/>
  <c r="S39" i="5"/>
  <c r="L57" i="5"/>
  <c r="L99" i="5"/>
  <c r="L48" i="13"/>
  <c r="L49" i="13"/>
  <c r="L36" i="5"/>
  <c r="L95" i="5"/>
  <c r="L43" i="13"/>
  <c r="M101" i="2"/>
  <c r="Z49" i="13"/>
  <c r="Z36" i="5"/>
  <c r="AA47" i="13"/>
  <c r="L11" i="5"/>
  <c r="R19" i="5"/>
  <c r="N16" i="5"/>
  <c r="O16" i="5"/>
  <c r="C16" i="8"/>
  <c r="O53" i="10"/>
  <c r="K95" i="5"/>
  <c r="AD11" i="2"/>
  <c r="M262" i="5"/>
  <c r="AD113" i="2"/>
  <c r="AD166" i="2"/>
  <c r="AD62" i="2"/>
  <c r="N60" i="10"/>
  <c r="O60" i="10"/>
  <c r="O25" i="10"/>
  <c r="G68" i="12"/>
  <c r="O24" i="5"/>
  <c r="O26" i="12"/>
  <c r="AD46" i="10"/>
  <c r="N16" i="10"/>
  <c r="O16" i="10"/>
  <c r="M27" i="10"/>
  <c r="E170" i="5"/>
  <c r="E172" i="5"/>
  <c r="E66" i="5"/>
  <c r="E69" i="5"/>
  <c r="E31" i="5"/>
  <c r="J207" i="2"/>
  <c r="H68" i="12"/>
  <c r="L171" i="5"/>
  <c r="AB27" i="10"/>
  <c r="O113" i="2"/>
  <c r="O9" i="2"/>
  <c r="M155" i="2"/>
  <c r="F66" i="5"/>
  <c r="F69" i="5"/>
  <c r="F31" i="5"/>
  <c r="I67" i="5"/>
  <c r="J249" i="5"/>
  <c r="J250" i="5"/>
  <c r="I34" i="5"/>
  <c r="J252" i="5"/>
  <c r="AC244" i="5"/>
  <c r="J236" i="5"/>
  <c r="I72" i="5"/>
  <c r="I74" i="5"/>
  <c r="I101" i="5"/>
  <c r="J233" i="5"/>
  <c r="AD42" i="10"/>
  <c r="O45" i="10"/>
  <c r="N49" i="10"/>
  <c r="O49" i="10"/>
  <c r="O196" i="2"/>
  <c r="O92" i="2"/>
  <c r="L19" i="5"/>
  <c r="O176" i="2"/>
  <c r="O72" i="2"/>
  <c r="O192" i="2"/>
  <c r="O88" i="2"/>
  <c r="N15" i="5"/>
  <c r="O15" i="5"/>
  <c r="C15" i="8"/>
  <c r="O58" i="10"/>
  <c r="R39" i="5"/>
  <c r="AB47" i="13"/>
  <c r="AA49" i="13"/>
  <c r="AA36" i="5"/>
  <c r="AA95" i="5"/>
  <c r="Q50" i="5"/>
  <c r="C45" i="8"/>
  <c r="C97" i="8"/>
  <c r="O98" i="5"/>
  <c r="AC22" i="10"/>
  <c r="AC33" i="10"/>
  <c r="AD11" i="10"/>
  <c r="O184" i="2"/>
  <c r="O80" i="2"/>
  <c r="O17" i="5"/>
  <c r="C17" i="8"/>
  <c r="C19" i="5"/>
  <c r="F170" i="5"/>
  <c r="F172" i="5"/>
  <c r="AD53" i="10"/>
  <c r="O10" i="2"/>
  <c r="Z95" i="5"/>
  <c r="O198" i="2"/>
  <c r="O94" i="2"/>
  <c r="R50" i="5"/>
  <c r="AB33" i="10"/>
  <c r="AB38" i="10"/>
  <c r="O178" i="2"/>
  <c r="O74" i="2"/>
  <c r="N40" i="13"/>
  <c r="O39" i="13"/>
  <c r="N31" i="10"/>
  <c r="O20" i="10"/>
  <c r="AA62" i="10"/>
  <c r="AC16" i="5"/>
  <c r="AD16" i="5"/>
  <c r="D16" i="8"/>
  <c r="M103" i="2"/>
  <c r="AA79" i="5"/>
  <c r="AA49" i="10"/>
  <c r="O188" i="2"/>
  <c r="O84" i="2"/>
  <c r="M51" i="2"/>
  <c r="AD169" i="2"/>
  <c r="AD65" i="2"/>
  <c r="AA19" i="5"/>
  <c r="N56" i="5"/>
  <c r="AC16" i="10"/>
  <c r="AD16" i="10"/>
  <c r="M38" i="10"/>
  <c r="M62" i="10"/>
  <c r="M10" i="5"/>
  <c r="M19" i="5"/>
  <c r="O14" i="12"/>
  <c r="O153" i="2"/>
  <c r="K58" i="5"/>
  <c r="J59" i="5"/>
  <c r="L62" i="10"/>
  <c r="N228" i="5"/>
  <c r="M234" i="5"/>
  <c r="N262" i="5"/>
  <c r="O180" i="2"/>
  <c r="O76" i="2"/>
  <c r="AB10" i="5"/>
  <c r="O190" i="2"/>
  <c r="O86" i="2"/>
  <c r="AD24" i="10"/>
  <c r="O70" i="2"/>
  <c r="N101" i="2"/>
  <c r="O101" i="2"/>
  <c r="O99" i="2"/>
  <c r="N32" i="10"/>
  <c r="O21" i="10"/>
  <c r="N35" i="10"/>
  <c r="O24" i="10"/>
  <c r="O186" i="2"/>
  <c r="O82" i="2"/>
  <c r="M57" i="5"/>
  <c r="M99" i="5"/>
  <c r="M48" i="13"/>
  <c r="M49" i="13"/>
  <c r="M36" i="5"/>
  <c r="M43" i="13"/>
  <c r="N23" i="10"/>
  <c r="N27" i="10"/>
  <c r="O12" i="10"/>
  <c r="O182" i="2"/>
  <c r="O78" i="2"/>
  <c r="AC31" i="10"/>
  <c r="AD20" i="10"/>
  <c r="R51" i="2"/>
  <c r="O194" i="2"/>
  <c r="O90" i="2"/>
  <c r="S49" i="2"/>
  <c r="AD35" i="10"/>
  <c r="AB14" i="5"/>
  <c r="AD14" i="5"/>
  <c r="D14" i="8"/>
  <c r="O56" i="10"/>
  <c r="M171" i="5"/>
  <c r="O27" i="10"/>
  <c r="G31" i="5"/>
  <c r="G66" i="5"/>
  <c r="G69" i="5"/>
  <c r="G76" i="5"/>
  <c r="G170" i="5"/>
  <c r="G172" i="5"/>
  <c r="K207" i="2"/>
  <c r="E76" i="5"/>
  <c r="E100" i="5"/>
  <c r="I68" i="12"/>
  <c r="J68" i="12"/>
  <c r="AC27" i="10"/>
  <c r="AD27" i="10"/>
  <c r="J254" i="5"/>
  <c r="F100" i="5"/>
  <c r="J34" i="5"/>
  <c r="J232" i="5"/>
  <c r="J237" i="5"/>
  <c r="J238" i="5"/>
  <c r="N48" i="13"/>
  <c r="N57" i="5"/>
  <c r="N99" i="5"/>
  <c r="O99" i="5"/>
  <c r="N43" i="13"/>
  <c r="O43" i="13"/>
  <c r="O40" i="13"/>
  <c r="AD114" i="2"/>
  <c r="O174" i="2"/>
  <c r="N234" i="5"/>
  <c r="AC12" i="5"/>
  <c r="AD55" i="10"/>
  <c r="AD33" i="10"/>
  <c r="AB12" i="5"/>
  <c r="AB19" i="5"/>
  <c r="O12" i="12"/>
  <c r="N51" i="2"/>
  <c r="O13" i="12"/>
  <c r="O9" i="12"/>
  <c r="O44" i="2"/>
  <c r="O29" i="12"/>
  <c r="O32" i="10"/>
  <c r="N11" i="5"/>
  <c r="O11" i="5"/>
  <c r="C11" i="8"/>
  <c r="N103" i="2"/>
  <c r="O96" i="2"/>
  <c r="L58" i="5"/>
  <c r="K59" i="5"/>
  <c r="O114" i="2"/>
  <c r="O39" i="12"/>
  <c r="C31" i="5"/>
  <c r="T49" i="2"/>
  <c r="R262" i="5"/>
  <c r="Q262" i="5"/>
  <c r="AC38" i="10"/>
  <c r="AD38" i="10"/>
  <c r="AD31" i="10"/>
  <c r="M95" i="5"/>
  <c r="O35" i="10"/>
  <c r="N14" i="5"/>
  <c r="O14" i="5"/>
  <c r="C14" i="8"/>
  <c r="R101" i="2"/>
  <c r="C51" i="8"/>
  <c r="Q56" i="5"/>
  <c r="AB79" i="5"/>
  <c r="S50" i="5"/>
  <c r="S98" i="5"/>
  <c r="AC10" i="5"/>
  <c r="R155" i="2"/>
  <c r="N34" i="10"/>
  <c r="N38" i="10"/>
  <c r="N62" i="10"/>
  <c r="O62" i="10"/>
  <c r="O23" i="10"/>
  <c r="O203" i="2"/>
  <c r="S51" i="2"/>
  <c r="AB62" i="10"/>
  <c r="O31" i="10"/>
  <c r="N10" i="5"/>
  <c r="AD22" i="10"/>
  <c r="R98" i="5"/>
  <c r="F76" i="5"/>
  <c r="AB49" i="13"/>
  <c r="AB36" i="5"/>
  <c r="AC47" i="13"/>
  <c r="N171" i="5"/>
  <c r="O103" i="2"/>
  <c r="O16" i="12"/>
  <c r="G100" i="5"/>
  <c r="I66" i="5"/>
  <c r="I69" i="5"/>
  <c r="L207" i="2"/>
  <c r="H170" i="5"/>
  <c r="H172" i="5"/>
  <c r="H66" i="5"/>
  <c r="H69" i="5"/>
  <c r="H31" i="5"/>
  <c r="O25" i="5"/>
  <c r="AD12" i="5"/>
  <c r="D12" i="8"/>
  <c r="AC19" i="5"/>
  <c r="AD19" i="5"/>
  <c r="AD10" i="5"/>
  <c r="D10" i="8"/>
  <c r="K249" i="5"/>
  <c r="K250" i="5"/>
  <c r="J67" i="5"/>
  <c r="K252" i="5"/>
  <c r="J72" i="5"/>
  <c r="J74" i="5"/>
  <c r="J101" i="5"/>
  <c r="K236" i="5"/>
  <c r="K233" i="5"/>
  <c r="AC79" i="5"/>
  <c r="AB95" i="5"/>
  <c r="T51" i="2"/>
  <c r="S262" i="5"/>
  <c r="M58" i="5"/>
  <c r="L59" i="5"/>
  <c r="N155" i="2"/>
  <c r="O148" i="2"/>
  <c r="O155" i="2"/>
  <c r="Q57" i="5"/>
  <c r="R57" i="5"/>
  <c r="S57" i="5"/>
  <c r="T57" i="5"/>
  <c r="U57" i="5"/>
  <c r="V57" i="5"/>
  <c r="W57" i="5"/>
  <c r="X57" i="5"/>
  <c r="Y57" i="5"/>
  <c r="Z57" i="5"/>
  <c r="AA57" i="5"/>
  <c r="AB57" i="5"/>
  <c r="AC57" i="5"/>
  <c r="D52" i="8"/>
  <c r="E52" i="8"/>
  <c r="F52" i="8"/>
  <c r="G52" i="8"/>
  <c r="C52" i="8"/>
  <c r="C98" i="8"/>
  <c r="AC49" i="13"/>
  <c r="AD47" i="13"/>
  <c r="S155" i="2"/>
  <c r="O10" i="5"/>
  <c r="C10" i="8"/>
  <c r="R103" i="2"/>
  <c r="O38" i="10"/>
  <c r="C38" i="5"/>
  <c r="O48" i="13"/>
  <c r="N49" i="13"/>
  <c r="O15" i="12"/>
  <c r="O205" i="2"/>
  <c r="O10" i="12"/>
  <c r="O51" i="2"/>
  <c r="AD11" i="12"/>
  <c r="AD60" i="10"/>
  <c r="AD43" i="12"/>
  <c r="N13" i="5"/>
  <c r="O13" i="5"/>
  <c r="C13" i="8"/>
  <c r="O34" i="10"/>
  <c r="AC49" i="10"/>
  <c r="AD49" i="10"/>
  <c r="AD44" i="10"/>
  <c r="T50" i="5"/>
  <c r="T98" i="5"/>
  <c r="R56" i="5"/>
  <c r="S101" i="2"/>
  <c r="AC62" i="10"/>
  <c r="AD62" i="10"/>
  <c r="U49" i="2"/>
  <c r="D19" i="8"/>
  <c r="I170" i="5"/>
  <c r="I172" i="5"/>
  <c r="I100" i="5"/>
  <c r="I31" i="5"/>
  <c r="J66" i="5"/>
  <c r="J69" i="5"/>
  <c r="J76" i="5"/>
  <c r="J31" i="5"/>
  <c r="J170" i="5"/>
  <c r="J172" i="5"/>
  <c r="H76" i="5"/>
  <c r="H100" i="5"/>
  <c r="K68" i="12"/>
  <c r="M207" i="2"/>
  <c r="O170" i="2"/>
  <c r="L68" i="12"/>
  <c r="K254" i="5"/>
  <c r="L252" i="5"/>
  <c r="K34" i="5"/>
  <c r="K232" i="5"/>
  <c r="K237" i="5"/>
  <c r="K238" i="5"/>
  <c r="N58" i="5"/>
  <c r="M59" i="5"/>
  <c r="T262" i="5"/>
  <c r="T101" i="2"/>
  <c r="T155" i="2"/>
  <c r="AD26" i="5"/>
  <c r="AD47" i="12"/>
  <c r="R207" i="2"/>
  <c r="N36" i="5"/>
  <c r="O49" i="13"/>
  <c r="C19" i="8"/>
  <c r="U51" i="2"/>
  <c r="I76" i="5"/>
  <c r="AD123" i="2"/>
  <c r="AD19" i="2"/>
  <c r="V49" i="2"/>
  <c r="N19" i="5"/>
  <c r="AC36" i="5"/>
  <c r="AD49" i="13"/>
  <c r="D74" i="8"/>
  <c r="D101" i="8"/>
  <c r="AD147" i="2"/>
  <c r="AD43" i="2"/>
  <c r="U50" i="5"/>
  <c r="U98" i="5"/>
  <c r="R171" i="5"/>
  <c r="R99" i="5"/>
  <c r="S56" i="5"/>
  <c r="C93" i="5"/>
  <c r="C82" i="5"/>
  <c r="C83" i="5"/>
  <c r="C85" i="5"/>
  <c r="C39" i="5"/>
  <c r="S103" i="2"/>
  <c r="AD131" i="2"/>
  <c r="AD27" i="2"/>
  <c r="M68" i="12"/>
  <c r="J100" i="5"/>
  <c r="N207" i="2"/>
  <c r="O200" i="2"/>
  <c r="O207" i="2"/>
  <c r="L254" i="5"/>
  <c r="M252" i="5"/>
  <c r="K67" i="5"/>
  <c r="L249" i="5"/>
  <c r="L250" i="5"/>
  <c r="L233" i="5"/>
  <c r="K72" i="5"/>
  <c r="K74" i="5"/>
  <c r="K101" i="5"/>
  <c r="L236" i="5"/>
  <c r="U262" i="5"/>
  <c r="AD119" i="2"/>
  <c r="AD15" i="2"/>
  <c r="C104" i="5"/>
  <c r="C110" i="5"/>
  <c r="C113" i="5"/>
  <c r="T103" i="2"/>
  <c r="S99" i="5"/>
  <c r="S171" i="5"/>
  <c r="T56" i="5"/>
  <c r="AD143" i="2"/>
  <c r="AD39" i="2"/>
  <c r="N95" i="5"/>
  <c r="O95" i="5"/>
  <c r="O36" i="5"/>
  <c r="C30" i="8"/>
  <c r="C94" i="8"/>
  <c r="C53" i="8"/>
  <c r="C54" i="8"/>
  <c r="Q58" i="5"/>
  <c r="N59" i="5"/>
  <c r="U155" i="2"/>
  <c r="V51" i="2"/>
  <c r="AC95" i="5"/>
  <c r="AD95" i="5"/>
  <c r="AD36" i="5"/>
  <c r="D30" i="8"/>
  <c r="U101" i="2"/>
  <c r="V50" i="5"/>
  <c r="V98" i="5"/>
  <c r="O19" i="5"/>
  <c r="W49" i="2"/>
  <c r="S207" i="2"/>
  <c r="D20" i="8"/>
  <c r="E20" i="8"/>
  <c r="AD127" i="2"/>
  <c r="AD23" i="2"/>
  <c r="O209" i="2"/>
  <c r="L66" i="5"/>
  <c r="L31" i="5"/>
  <c r="L170" i="5"/>
  <c r="L172" i="5"/>
  <c r="K66" i="5"/>
  <c r="K69" i="5"/>
  <c r="K100" i="5"/>
  <c r="K170" i="5"/>
  <c r="K172" i="5"/>
  <c r="K31" i="5"/>
  <c r="M254" i="5"/>
  <c r="M249" i="5"/>
  <c r="M250" i="5"/>
  <c r="L67" i="5"/>
  <c r="L34" i="5"/>
  <c r="L232" i="5"/>
  <c r="L237" i="5"/>
  <c r="L238" i="5"/>
  <c r="D94" i="8"/>
  <c r="E30" i="8"/>
  <c r="V155" i="2"/>
  <c r="U56" i="5"/>
  <c r="T171" i="5"/>
  <c r="T99" i="5"/>
  <c r="W51" i="2"/>
  <c r="R58" i="5"/>
  <c r="Q59" i="5"/>
  <c r="U103" i="2"/>
  <c r="V262" i="5"/>
  <c r="F20" i="8"/>
  <c r="G20" i="8"/>
  <c r="E19" i="8"/>
  <c r="X49" i="2"/>
  <c r="W50" i="5"/>
  <c r="W98" i="5"/>
  <c r="V101" i="2"/>
  <c r="T207" i="2"/>
  <c r="D107" i="5"/>
  <c r="C49" i="5"/>
  <c r="C129" i="5"/>
  <c r="O7" i="12"/>
  <c r="M31" i="5"/>
  <c r="M66" i="5"/>
  <c r="M170" i="5"/>
  <c r="M172" i="5"/>
  <c r="L69" i="5"/>
  <c r="L100" i="5"/>
  <c r="O8" i="12"/>
  <c r="AD172" i="2"/>
  <c r="AD68" i="2"/>
  <c r="K76" i="5"/>
  <c r="M67" i="5"/>
  <c r="N249" i="5"/>
  <c r="N250" i="5"/>
  <c r="N252" i="5"/>
  <c r="N254" i="5"/>
  <c r="M236" i="5"/>
  <c r="L72" i="5"/>
  <c r="L74" i="5"/>
  <c r="M233" i="5"/>
  <c r="AD140" i="2"/>
  <c r="AD36" i="2"/>
  <c r="AD132" i="2"/>
  <c r="AD28" i="2"/>
  <c r="X50" i="5"/>
  <c r="X98" i="5"/>
  <c r="U207" i="2"/>
  <c r="AD133" i="2"/>
  <c r="AD29" i="2"/>
  <c r="AD145" i="2"/>
  <c r="AD41" i="2"/>
  <c r="W155" i="2"/>
  <c r="AD12" i="2"/>
  <c r="U99" i="5"/>
  <c r="V56" i="5"/>
  <c r="U171" i="5"/>
  <c r="E94" i="8"/>
  <c r="F30" i="8"/>
  <c r="X155" i="2"/>
  <c r="S58" i="5"/>
  <c r="R59" i="5"/>
  <c r="D35" i="5"/>
  <c r="C52" i="5"/>
  <c r="C61" i="5"/>
  <c r="C86" i="5"/>
  <c r="V103" i="2"/>
  <c r="AD125" i="2"/>
  <c r="AD21" i="2"/>
  <c r="AD124" i="2"/>
  <c r="AD20" i="2"/>
  <c r="X51" i="2"/>
  <c r="Y49" i="2"/>
  <c r="E14" i="8"/>
  <c r="E13" i="8"/>
  <c r="F19" i="8"/>
  <c r="E16" i="8"/>
  <c r="E17" i="8"/>
  <c r="E12" i="8"/>
  <c r="E9" i="8"/>
  <c r="E15" i="8"/>
  <c r="E18" i="8"/>
  <c r="E11" i="8"/>
  <c r="E10" i="8"/>
  <c r="AD129" i="2"/>
  <c r="AD25" i="2"/>
  <c r="AD121" i="2"/>
  <c r="AD17" i="2"/>
  <c r="W262" i="5"/>
  <c r="W101" i="2"/>
  <c r="AD141" i="2"/>
  <c r="AD37" i="2"/>
  <c r="AD137" i="2"/>
  <c r="AD33" i="2"/>
  <c r="R68" i="12"/>
  <c r="S66" i="5"/>
  <c r="S68" i="12"/>
  <c r="M69" i="5"/>
  <c r="M100" i="5"/>
  <c r="O23" i="5"/>
  <c r="O18" i="12"/>
  <c r="R252" i="5"/>
  <c r="R249" i="5"/>
  <c r="N67" i="5"/>
  <c r="M232" i="5"/>
  <c r="M237" i="5"/>
  <c r="M238" i="5"/>
  <c r="M34" i="5"/>
  <c r="L101" i="5"/>
  <c r="L76" i="5"/>
  <c r="X262" i="5"/>
  <c r="V207" i="2"/>
  <c r="AD117" i="2"/>
  <c r="AD13" i="2"/>
  <c r="Y51" i="2"/>
  <c r="AD135" i="2"/>
  <c r="AD31" i="2"/>
  <c r="D38" i="5"/>
  <c r="AD116" i="2"/>
  <c r="F10" i="8"/>
  <c r="F18" i="8"/>
  <c r="F9" i="8"/>
  <c r="F12" i="8"/>
  <c r="F11" i="8"/>
  <c r="F13" i="8"/>
  <c r="F16" i="8"/>
  <c r="G19" i="8"/>
  <c r="F14" i="8"/>
  <c r="F17" i="8"/>
  <c r="F15" i="8"/>
  <c r="Z49" i="2"/>
  <c r="W56" i="5"/>
  <c r="V99" i="5"/>
  <c r="V171" i="5"/>
  <c r="Y50" i="5"/>
  <c r="Y98" i="5"/>
  <c r="Y155" i="2"/>
  <c r="AD139" i="2"/>
  <c r="AD35" i="2"/>
  <c r="X101" i="2"/>
  <c r="W103" i="2"/>
  <c r="AD22" i="12"/>
  <c r="T58" i="5"/>
  <c r="S59" i="5"/>
  <c r="F94" i="8"/>
  <c r="G30" i="8"/>
  <c r="G94" i="8"/>
  <c r="T66" i="5"/>
  <c r="T68" i="12"/>
  <c r="X103" i="2"/>
  <c r="N68" i="12"/>
  <c r="O68" i="12"/>
  <c r="O64" i="12"/>
  <c r="AD171" i="2"/>
  <c r="AD67" i="2"/>
  <c r="AD165" i="2"/>
  <c r="AD61" i="2"/>
  <c r="R248" i="5"/>
  <c r="R253" i="5"/>
  <c r="R254" i="5"/>
  <c r="S249" i="5"/>
  <c r="R250" i="5"/>
  <c r="Q67" i="5"/>
  <c r="C62" i="8"/>
  <c r="S252" i="5"/>
  <c r="M72" i="5"/>
  <c r="M74" i="5"/>
  <c r="N236" i="5"/>
  <c r="N233" i="5"/>
  <c r="U68" i="12"/>
  <c r="U58" i="5"/>
  <c r="T59" i="5"/>
  <c r="Y262" i="5"/>
  <c r="AA49" i="2"/>
  <c r="G12" i="8"/>
  <c r="G11" i="8"/>
  <c r="G17" i="8"/>
  <c r="G14" i="8"/>
  <c r="G15" i="8"/>
  <c r="G10" i="8"/>
  <c r="G18" i="8"/>
  <c r="G13" i="8"/>
  <c r="G16" i="8"/>
  <c r="G9" i="8"/>
  <c r="Z51" i="2"/>
  <c r="Z50" i="5"/>
  <c r="Z98" i="5"/>
  <c r="D93" i="5"/>
  <c r="D82" i="5"/>
  <c r="D83" i="5"/>
  <c r="D85" i="5"/>
  <c r="D39" i="5"/>
  <c r="W207" i="2"/>
  <c r="Y101" i="2"/>
  <c r="S170" i="5"/>
  <c r="S172" i="5"/>
  <c r="S31" i="5"/>
  <c r="W99" i="5"/>
  <c r="W171" i="5"/>
  <c r="X56" i="5"/>
  <c r="AD47" i="2"/>
  <c r="O65" i="12"/>
  <c r="U66" i="5"/>
  <c r="R66" i="5"/>
  <c r="R67" i="5"/>
  <c r="S248" i="5"/>
  <c r="S253" i="5"/>
  <c r="S254" i="5"/>
  <c r="S250" i="5"/>
  <c r="N34" i="5"/>
  <c r="O34" i="5"/>
  <c r="C29" i="8"/>
  <c r="N232" i="5"/>
  <c r="N237" i="5"/>
  <c r="N238" i="5"/>
  <c r="M101" i="5"/>
  <c r="M76" i="5"/>
  <c r="Y207" i="2"/>
  <c r="R170" i="5"/>
  <c r="R172" i="5"/>
  <c r="R31" i="5"/>
  <c r="T170" i="5"/>
  <c r="T172" i="5"/>
  <c r="T31" i="5"/>
  <c r="AB49" i="2"/>
  <c r="AD151" i="2"/>
  <c r="X99" i="5"/>
  <c r="X171" i="5"/>
  <c r="Y56" i="5"/>
  <c r="D104" i="5"/>
  <c r="D110" i="5"/>
  <c r="D113" i="5"/>
  <c r="AA50" i="5"/>
  <c r="AA98" i="5"/>
  <c r="AD24" i="12"/>
  <c r="Z262" i="5"/>
  <c r="AA51" i="2"/>
  <c r="Z155" i="2"/>
  <c r="V58" i="5"/>
  <c r="U59" i="5"/>
  <c r="Y103" i="2"/>
  <c r="Z101" i="2"/>
  <c r="X207" i="2"/>
  <c r="V68" i="12"/>
  <c r="R69" i="5"/>
  <c r="O27" i="5"/>
  <c r="T249" i="5"/>
  <c r="S67" i="5"/>
  <c r="S69" i="5"/>
  <c r="T252" i="5"/>
  <c r="R233" i="5"/>
  <c r="R34" i="5"/>
  <c r="R38" i="5"/>
  <c r="R236" i="5"/>
  <c r="N72" i="5"/>
  <c r="R232" i="5"/>
  <c r="R237" i="5"/>
  <c r="R238" i="5"/>
  <c r="S233" i="5"/>
  <c r="AD14" i="2"/>
  <c r="AD134" i="2"/>
  <c r="AD30" i="2"/>
  <c r="AD185" i="2"/>
  <c r="AD81" i="2"/>
  <c r="AD126" i="2"/>
  <c r="AD22" i="2"/>
  <c r="AD179" i="2"/>
  <c r="AD75" i="2"/>
  <c r="AD122" i="2"/>
  <c r="AD18" i="2"/>
  <c r="AD177" i="2"/>
  <c r="AD73" i="2"/>
  <c r="Z103" i="2"/>
  <c r="AD48" i="2"/>
  <c r="AD49" i="2"/>
  <c r="AD138" i="2"/>
  <c r="AD34" i="2"/>
  <c r="AD130" i="2"/>
  <c r="AD26" i="2"/>
  <c r="AD120" i="2"/>
  <c r="AD16" i="2"/>
  <c r="AD69" i="2"/>
  <c r="AA155" i="2"/>
  <c r="AD183" i="2"/>
  <c r="AD79" i="2"/>
  <c r="AA262" i="5"/>
  <c r="AD195" i="2"/>
  <c r="AD91" i="2"/>
  <c r="U170" i="5"/>
  <c r="U172" i="5"/>
  <c r="U31" i="5"/>
  <c r="AD191" i="2"/>
  <c r="AD87" i="2"/>
  <c r="AD193" i="2"/>
  <c r="AD89" i="2"/>
  <c r="AD146" i="2"/>
  <c r="AD42" i="2"/>
  <c r="AD144" i="2"/>
  <c r="AD40" i="2"/>
  <c r="AD187" i="2"/>
  <c r="AD83" i="2"/>
  <c r="D49" i="5"/>
  <c r="E107" i="5"/>
  <c r="D129" i="5"/>
  <c r="Y99" i="5"/>
  <c r="Y171" i="5"/>
  <c r="Z56" i="5"/>
  <c r="AD128" i="2"/>
  <c r="AD24" i="2"/>
  <c r="AD199" i="2"/>
  <c r="AD95" i="2"/>
  <c r="AA101" i="2"/>
  <c r="W58" i="5"/>
  <c r="V59" i="5"/>
  <c r="AD136" i="2"/>
  <c r="AD32" i="2"/>
  <c r="AB51" i="2"/>
  <c r="AD189" i="2"/>
  <c r="AD85" i="2"/>
  <c r="AD197" i="2"/>
  <c r="AD93" i="2"/>
  <c r="AB50" i="5"/>
  <c r="AB98" i="5"/>
  <c r="AD142" i="2"/>
  <c r="AD38" i="2"/>
  <c r="AD175" i="2"/>
  <c r="AD71" i="2"/>
  <c r="AD181" i="2"/>
  <c r="AD77" i="2"/>
  <c r="AD21" i="12"/>
  <c r="AA103" i="2"/>
  <c r="S100" i="5"/>
  <c r="O29" i="5"/>
  <c r="C23" i="8"/>
  <c r="N170" i="5"/>
  <c r="N172" i="5"/>
  <c r="N66" i="5"/>
  <c r="N31" i="5"/>
  <c r="O31" i="5"/>
  <c r="V66" i="5"/>
  <c r="T248" i="5"/>
  <c r="T253" i="5"/>
  <c r="T254" i="5"/>
  <c r="T250" i="5"/>
  <c r="S236" i="5"/>
  <c r="N74" i="5"/>
  <c r="N101" i="5"/>
  <c r="O101" i="5"/>
  <c r="Q72" i="5"/>
  <c r="Q74" i="5"/>
  <c r="C67" i="8"/>
  <c r="C69" i="8"/>
  <c r="C100" i="8"/>
  <c r="R72" i="5"/>
  <c r="R74" i="5"/>
  <c r="S238" i="5"/>
  <c r="S34" i="5"/>
  <c r="S232" i="5"/>
  <c r="S237" i="5"/>
  <c r="AB262" i="5"/>
  <c r="R82" i="5"/>
  <c r="R93" i="5"/>
  <c r="AD118" i="2"/>
  <c r="W68" i="12"/>
  <c r="AD204" i="2"/>
  <c r="AD100" i="2"/>
  <c r="AC50" i="5"/>
  <c r="AD30" i="12"/>
  <c r="AC262" i="5"/>
  <c r="AB101" i="2"/>
  <c r="Z171" i="5"/>
  <c r="AA56" i="5"/>
  <c r="Z99" i="5"/>
  <c r="V170" i="5"/>
  <c r="V172" i="5"/>
  <c r="V31" i="5"/>
  <c r="Z207" i="2"/>
  <c r="AB155" i="2"/>
  <c r="X58" i="5"/>
  <c r="W59" i="5"/>
  <c r="E35" i="5"/>
  <c r="D52" i="5"/>
  <c r="D61" i="5"/>
  <c r="D86" i="5"/>
  <c r="AD173" i="2"/>
  <c r="AD152" i="2"/>
  <c r="AD9" i="12"/>
  <c r="AD44" i="2"/>
  <c r="AD12" i="12"/>
  <c r="AD13" i="12"/>
  <c r="X66" i="5"/>
  <c r="X68" i="12"/>
  <c r="AD24" i="5"/>
  <c r="AD26" i="12"/>
  <c r="AB103" i="2"/>
  <c r="Q66" i="5"/>
  <c r="Q69" i="5"/>
  <c r="R100" i="5"/>
  <c r="C61" i="8"/>
  <c r="C64" i="8"/>
  <c r="C99" i="8"/>
  <c r="N69" i="5"/>
  <c r="N100" i="5"/>
  <c r="O100" i="5"/>
  <c r="C24" i="8"/>
  <c r="C25" i="8"/>
  <c r="C26" i="8"/>
  <c r="Y68" i="12"/>
  <c r="T67" i="5"/>
  <c r="T69" i="5"/>
  <c r="T100" i="5"/>
  <c r="U249" i="5"/>
  <c r="U252" i="5"/>
  <c r="R101" i="5"/>
  <c r="R76" i="5"/>
  <c r="S72" i="5"/>
  <c r="S74" i="5"/>
  <c r="T233" i="5"/>
  <c r="T236" i="5"/>
  <c r="AD192" i="2"/>
  <c r="AD88" i="2"/>
  <c r="AA207" i="2"/>
  <c r="E38" i="5"/>
  <c r="Y58" i="5"/>
  <c r="X59" i="5"/>
  <c r="AD182" i="2"/>
  <c r="AD78" i="2"/>
  <c r="AD29" i="12"/>
  <c r="AC155" i="2"/>
  <c r="AD148" i="2"/>
  <c r="AD190" i="2"/>
  <c r="AD86" i="2"/>
  <c r="AD186" i="2"/>
  <c r="AD82" i="2"/>
  <c r="AD51" i="2"/>
  <c r="AD194" i="2"/>
  <c r="AD90" i="2"/>
  <c r="AD176" i="2"/>
  <c r="AD72" i="2"/>
  <c r="AD188" i="2"/>
  <c r="AD84" i="2"/>
  <c r="AD198" i="2"/>
  <c r="AD94" i="2"/>
  <c r="AD101" i="2"/>
  <c r="AD99" i="2"/>
  <c r="AD196" i="2"/>
  <c r="AD92" i="2"/>
  <c r="AD180" i="2"/>
  <c r="AD76" i="2"/>
  <c r="AD184" i="2"/>
  <c r="AD80" i="2"/>
  <c r="AD14" i="12"/>
  <c r="AD153" i="2"/>
  <c r="AD70" i="2"/>
  <c r="AB56" i="5"/>
  <c r="AA171" i="5"/>
  <c r="AA99" i="5"/>
  <c r="D45" i="8"/>
  <c r="D97" i="8"/>
  <c r="AC98" i="5"/>
  <c r="AD98" i="5"/>
  <c r="AD178" i="2"/>
  <c r="AD74" i="2"/>
  <c r="AD25" i="5"/>
  <c r="R104" i="5"/>
  <c r="R110" i="5"/>
  <c r="Q76" i="5"/>
  <c r="N76" i="5"/>
  <c r="C71" i="8"/>
  <c r="U248" i="5"/>
  <c r="U253" i="5"/>
  <c r="U254" i="5"/>
  <c r="U250" i="5"/>
  <c r="S101" i="5"/>
  <c r="S76" i="5"/>
  <c r="T34" i="5"/>
  <c r="T232" i="5"/>
  <c r="T237" i="5"/>
  <c r="T238" i="5"/>
  <c r="Z68" i="12"/>
  <c r="E45" i="8"/>
  <c r="E97" i="8"/>
  <c r="Z58" i="5"/>
  <c r="Y59" i="5"/>
  <c r="AD96" i="2"/>
  <c r="AB207" i="2"/>
  <c r="AC56" i="5"/>
  <c r="AB171" i="5"/>
  <c r="AB99" i="5"/>
  <c r="AD203" i="2"/>
  <c r="E93" i="5"/>
  <c r="E82" i="5"/>
  <c r="E83" i="5"/>
  <c r="E85" i="5"/>
  <c r="E39" i="5"/>
  <c r="X170" i="5"/>
  <c r="X172" i="5"/>
  <c r="X31" i="5"/>
  <c r="AD174" i="2"/>
  <c r="AD209" i="2"/>
  <c r="AD155" i="2"/>
  <c r="AD39" i="12"/>
  <c r="AD16" i="12"/>
  <c r="Y66" i="5"/>
  <c r="Y170" i="5"/>
  <c r="Y172" i="5"/>
  <c r="Y31" i="5"/>
  <c r="W66" i="5"/>
  <c r="U67" i="5"/>
  <c r="U69" i="5"/>
  <c r="U100" i="5"/>
  <c r="V249" i="5"/>
  <c r="V252" i="5"/>
  <c r="U233" i="5"/>
  <c r="T72" i="5"/>
  <c r="T74" i="5"/>
  <c r="U236" i="5"/>
  <c r="AC207" i="2"/>
  <c r="AD200" i="2"/>
  <c r="AD15" i="12"/>
  <c r="AD205" i="2"/>
  <c r="AC99" i="5"/>
  <c r="AD99" i="5"/>
  <c r="D51" i="8"/>
  <c r="D98" i="8"/>
  <c r="AC171" i="5"/>
  <c r="AD103" i="2"/>
  <c r="AD10" i="12"/>
  <c r="F45" i="8"/>
  <c r="F97" i="8"/>
  <c r="E104" i="5"/>
  <c r="E110" i="5"/>
  <c r="E113" i="5"/>
  <c r="W170" i="5"/>
  <c r="W172" i="5"/>
  <c r="W31" i="5"/>
  <c r="AA58" i="5"/>
  <c r="Z59" i="5"/>
  <c r="AA68" i="12"/>
  <c r="AD207" i="2"/>
  <c r="V248" i="5"/>
  <c r="V253" i="5"/>
  <c r="V250" i="5"/>
  <c r="V254" i="5"/>
  <c r="T101" i="5"/>
  <c r="T76" i="5"/>
  <c r="V236" i="5"/>
  <c r="U238" i="5"/>
  <c r="U232" i="5"/>
  <c r="U237" i="5"/>
  <c r="U34" i="5"/>
  <c r="E129" i="5"/>
  <c r="E49" i="5"/>
  <c r="F107" i="5"/>
  <c r="AD8" i="12"/>
  <c r="AD7" i="12"/>
  <c r="G45" i="8"/>
  <c r="G97" i="8"/>
  <c r="E51" i="8"/>
  <c r="E98" i="8"/>
  <c r="AB58" i="5"/>
  <c r="AA59" i="5"/>
  <c r="AA66" i="5"/>
  <c r="AB66" i="5"/>
  <c r="AB68" i="12"/>
  <c r="Z66" i="5"/>
  <c r="V67" i="5"/>
  <c r="V69" i="5"/>
  <c r="V100" i="5"/>
  <c r="W249" i="5"/>
  <c r="W252" i="5"/>
  <c r="V233" i="5"/>
  <c r="U72" i="5"/>
  <c r="U74" i="5"/>
  <c r="AA170" i="5"/>
  <c r="AA172" i="5"/>
  <c r="AA31" i="5"/>
  <c r="F51" i="8"/>
  <c r="F98" i="8"/>
  <c r="AC58" i="5"/>
  <c r="AB59" i="5"/>
  <c r="Z170" i="5"/>
  <c r="Z172" i="5"/>
  <c r="Z31" i="5"/>
  <c r="E52" i="5"/>
  <c r="E61" i="5"/>
  <c r="E86" i="5"/>
  <c r="F35" i="5"/>
  <c r="AD23" i="5"/>
  <c r="AC68" i="12"/>
  <c r="AD68" i="12"/>
  <c r="AD18" i="12"/>
  <c r="W248" i="5"/>
  <c r="W253" i="5"/>
  <c r="W254" i="5"/>
  <c r="W250" i="5"/>
  <c r="U101" i="5"/>
  <c r="U76" i="5"/>
  <c r="V34" i="5"/>
  <c r="V232" i="5"/>
  <c r="V237" i="5"/>
  <c r="V238" i="5"/>
  <c r="F38" i="5"/>
  <c r="G51" i="8"/>
  <c r="G98" i="8"/>
  <c r="AB170" i="5"/>
  <c r="AB172" i="5"/>
  <c r="AB31" i="5"/>
  <c r="D53" i="8"/>
  <c r="D54" i="8"/>
  <c r="AC59" i="5"/>
  <c r="AD27" i="5"/>
  <c r="AD64" i="12"/>
  <c r="W67" i="5"/>
  <c r="W69" i="5"/>
  <c r="W100" i="5"/>
  <c r="X249" i="5"/>
  <c r="X252" i="5"/>
  <c r="W233" i="5"/>
  <c r="V72" i="5"/>
  <c r="V74" i="5"/>
  <c r="W236" i="5"/>
  <c r="E53" i="8"/>
  <c r="E54" i="8"/>
  <c r="AD65" i="12"/>
  <c r="F82" i="5"/>
  <c r="F83" i="5"/>
  <c r="F85" i="5"/>
  <c r="F93" i="5"/>
  <c r="F39" i="5"/>
  <c r="X248" i="5"/>
  <c r="X253" i="5"/>
  <c r="X254" i="5"/>
  <c r="X250" i="5"/>
  <c r="V101" i="5"/>
  <c r="V76" i="5"/>
  <c r="W34" i="5"/>
  <c r="W232" i="5"/>
  <c r="W237" i="5"/>
  <c r="W238" i="5"/>
  <c r="F104" i="5"/>
  <c r="F110" i="5"/>
  <c r="F113" i="5"/>
  <c r="F53" i="8"/>
  <c r="F54" i="8"/>
  <c r="E29" i="8"/>
  <c r="AC66" i="5"/>
  <c r="AD29" i="5"/>
  <c r="D23" i="8"/>
  <c r="D24" i="8"/>
  <c r="E24" i="8"/>
  <c r="E62" i="8"/>
  <c r="Y249" i="5"/>
  <c r="X67" i="5"/>
  <c r="X69" i="5"/>
  <c r="X100" i="5"/>
  <c r="Y252" i="5"/>
  <c r="X233" i="5"/>
  <c r="W72" i="5"/>
  <c r="W74" i="5"/>
  <c r="X236" i="5"/>
  <c r="AC170" i="5"/>
  <c r="AC172" i="5"/>
  <c r="AC31" i="5"/>
  <c r="G53" i="8"/>
  <c r="F29" i="8"/>
  <c r="F49" i="5"/>
  <c r="F129" i="5"/>
  <c r="G107" i="5"/>
  <c r="D25" i="8"/>
  <c r="D26" i="8"/>
  <c r="Y248" i="5"/>
  <c r="Y253" i="5"/>
  <c r="Y254" i="5"/>
  <c r="Y250" i="5"/>
  <c r="W101" i="5"/>
  <c r="W76" i="5"/>
  <c r="X34" i="5"/>
  <c r="X232" i="5"/>
  <c r="X237" i="5"/>
  <c r="X238" i="5"/>
  <c r="G54" i="8"/>
  <c r="G29" i="8"/>
  <c r="F52" i="5"/>
  <c r="F61" i="5"/>
  <c r="F86" i="5"/>
  <c r="G35" i="5"/>
  <c r="AD31" i="5"/>
  <c r="F24" i="8"/>
  <c r="F62" i="8"/>
  <c r="E23" i="8"/>
  <c r="E61" i="8"/>
  <c r="D61" i="8"/>
  <c r="Y67" i="5"/>
  <c r="Y69" i="5"/>
  <c r="Y100" i="5"/>
  <c r="Z249" i="5"/>
  <c r="Z252" i="5"/>
  <c r="Y233" i="5"/>
  <c r="X72" i="5"/>
  <c r="X74" i="5"/>
  <c r="Y236" i="5"/>
  <c r="E64" i="8"/>
  <c r="E25" i="8"/>
  <c r="G38" i="5"/>
  <c r="G24" i="8"/>
  <c r="F23" i="8"/>
  <c r="F61" i="8"/>
  <c r="Z248" i="5"/>
  <c r="Z253" i="5"/>
  <c r="Z254" i="5"/>
  <c r="AA252" i="5"/>
  <c r="Z250" i="5"/>
  <c r="X101" i="5"/>
  <c r="X76" i="5"/>
  <c r="Y34" i="5"/>
  <c r="Y232" i="5"/>
  <c r="Y237" i="5"/>
  <c r="Y238" i="5"/>
  <c r="G23" i="8"/>
  <c r="G61" i="8"/>
  <c r="G62" i="8"/>
  <c r="F64" i="8"/>
  <c r="F99" i="8"/>
  <c r="F25" i="8"/>
  <c r="E26" i="8"/>
  <c r="G82" i="5"/>
  <c r="G83" i="5"/>
  <c r="G85" i="5"/>
  <c r="G93" i="5"/>
  <c r="G39" i="5"/>
  <c r="G25" i="8"/>
  <c r="G26" i="8"/>
  <c r="G64" i="8"/>
  <c r="G99" i="8"/>
  <c r="Z67" i="5"/>
  <c r="Z69" i="5"/>
  <c r="Z100" i="5"/>
  <c r="AA249" i="5"/>
  <c r="Z233" i="5"/>
  <c r="Y72" i="5"/>
  <c r="Y74" i="5"/>
  <c r="Z236" i="5"/>
  <c r="F26" i="8"/>
  <c r="G104" i="5"/>
  <c r="G110" i="5"/>
  <c r="G113" i="5"/>
  <c r="AA248" i="5"/>
  <c r="AA253" i="5"/>
  <c r="AA254" i="5"/>
  <c r="AA67" i="5"/>
  <c r="AA69" i="5"/>
  <c r="AA100" i="5"/>
  <c r="AA250" i="5"/>
  <c r="AB252" i="5"/>
  <c r="Y101" i="5"/>
  <c r="Y76" i="5"/>
  <c r="Z238" i="5"/>
  <c r="Z34" i="5"/>
  <c r="Z232" i="5"/>
  <c r="Z237" i="5"/>
  <c r="G49" i="5"/>
  <c r="H107" i="5"/>
  <c r="G129" i="5"/>
  <c r="AB249" i="5"/>
  <c r="Z72" i="5"/>
  <c r="Z74" i="5"/>
  <c r="AA233" i="5"/>
  <c r="AA236" i="5"/>
  <c r="G52" i="5"/>
  <c r="G61" i="5"/>
  <c r="G86" i="5"/>
  <c r="H35" i="5"/>
  <c r="AB248" i="5"/>
  <c r="AB253" i="5"/>
  <c r="AB254" i="5"/>
  <c r="AC252" i="5"/>
  <c r="AB250" i="5"/>
  <c r="AA34" i="5"/>
  <c r="AA232" i="5"/>
  <c r="AA237" i="5"/>
  <c r="AA238" i="5"/>
  <c r="Z101" i="5"/>
  <c r="Z76" i="5"/>
  <c r="H38" i="5"/>
  <c r="AB67" i="5"/>
  <c r="AB69" i="5"/>
  <c r="AB100" i="5"/>
  <c r="AC249" i="5"/>
  <c r="AA72" i="5"/>
  <c r="AA74" i="5"/>
  <c r="AB233" i="5"/>
  <c r="AB236" i="5"/>
  <c r="H82" i="5"/>
  <c r="H83" i="5"/>
  <c r="H85" i="5"/>
  <c r="H93" i="5"/>
  <c r="H104" i="5"/>
  <c r="H110" i="5"/>
  <c r="H113" i="5"/>
  <c r="H39" i="5"/>
  <c r="AC248" i="5"/>
  <c r="AC253" i="5"/>
  <c r="AC254" i="5"/>
  <c r="AC67" i="5"/>
  <c r="AC250" i="5"/>
  <c r="AB34" i="5"/>
  <c r="AB232" i="5"/>
  <c r="AB237" i="5"/>
  <c r="AB238" i="5"/>
  <c r="AA101" i="5"/>
  <c r="AA76" i="5"/>
  <c r="H129" i="5"/>
  <c r="I107" i="5"/>
  <c r="H49" i="5"/>
  <c r="D62" i="8"/>
  <c r="D64" i="8"/>
  <c r="AC69" i="5"/>
  <c r="AC100" i="5"/>
  <c r="AD100" i="5"/>
  <c r="AC233" i="5"/>
  <c r="AB72" i="5"/>
  <c r="AB74" i="5"/>
  <c r="AC236" i="5"/>
  <c r="H52" i="5"/>
  <c r="H61" i="5"/>
  <c r="H86" i="5"/>
  <c r="I35" i="5"/>
  <c r="I38" i="5"/>
  <c r="D99" i="8"/>
  <c r="E99" i="8"/>
  <c r="AB101" i="5"/>
  <c r="AB76" i="5"/>
  <c r="AC238" i="5"/>
  <c r="AC72" i="5"/>
  <c r="AC34" i="5"/>
  <c r="AD34" i="5"/>
  <c r="D29" i="8"/>
  <c r="AC232" i="5"/>
  <c r="AC237" i="5"/>
  <c r="I82" i="5"/>
  <c r="I83" i="5"/>
  <c r="I85" i="5"/>
  <c r="I93" i="5"/>
  <c r="I104" i="5"/>
  <c r="I110" i="5"/>
  <c r="I113" i="5"/>
  <c r="I39" i="5"/>
  <c r="AC74" i="5"/>
  <c r="D67" i="8"/>
  <c r="J107" i="5"/>
  <c r="I129" i="5"/>
  <c r="I49" i="5"/>
  <c r="E67" i="8"/>
  <c r="D69" i="8"/>
  <c r="AC101" i="5"/>
  <c r="AD101" i="5"/>
  <c r="AC76" i="5"/>
  <c r="I52" i="5"/>
  <c r="I61" i="5"/>
  <c r="I86" i="5"/>
  <c r="J35" i="5"/>
  <c r="J38" i="5"/>
  <c r="D100" i="8"/>
  <c r="D71" i="8"/>
  <c r="E69" i="8"/>
  <c r="F67" i="8"/>
  <c r="J82" i="5"/>
  <c r="J83" i="5"/>
  <c r="J85" i="5"/>
  <c r="J93" i="5"/>
  <c r="J104" i="5"/>
  <c r="J110" i="5"/>
  <c r="J113" i="5"/>
  <c r="J39" i="5"/>
  <c r="G67" i="8"/>
  <c r="G69" i="8"/>
  <c r="F69" i="8"/>
  <c r="E100" i="8"/>
  <c r="E71" i="8"/>
  <c r="J129" i="5"/>
  <c r="K107" i="5"/>
  <c r="J49" i="5"/>
  <c r="F100" i="8"/>
  <c r="F71" i="8"/>
  <c r="G100" i="8"/>
  <c r="G71" i="8"/>
  <c r="J52" i="5"/>
  <c r="J61" i="5"/>
  <c r="J86" i="5"/>
  <c r="K35" i="5"/>
  <c r="K38" i="5"/>
  <c r="K82" i="5"/>
  <c r="K83" i="5"/>
  <c r="K85" i="5"/>
  <c r="K93" i="5"/>
  <c r="K104" i="5"/>
  <c r="K110" i="5"/>
  <c r="K113" i="5"/>
  <c r="K39" i="5"/>
  <c r="L107" i="5"/>
  <c r="K129" i="5"/>
  <c r="K49" i="5"/>
  <c r="K52" i="5"/>
  <c r="K61" i="5"/>
  <c r="K86" i="5"/>
  <c r="L35" i="5"/>
  <c r="L38" i="5"/>
  <c r="L82" i="5"/>
  <c r="L83" i="5"/>
  <c r="L85" i="5"/>
  <c r="L93" i="5"/>
  <c r="L104" i="5"/>
  <c r="L110" i="5"/>
  <c r="L113" i="5"/>
  <c r="L39" i="5"/>
  <c r="L129" i="5"/>
  <c r="M107" i="5"/>
  <c r="L49" i="5"/>
  <c r="L52" i="5"/>
  <c r="L61" i="5"/>
  <c r="L86" i="5"/>
  <c r="M35" i="5"/>
  <c r="M38" i="5"/>
  <c r="M82" i="5"/>
  <c r="M83" i="5"/>
  <c r="M85" i="5"/>
  <c r="M93" i="5"/>
  <c r="M104" i="5"/>
  <c r="M110" i="5"/>
  <c r="M113" i="5"/>
  <c r="M39" i="5"/>
  <c r="N107" i="5"/>
  <c r="M129" i="5"/>
  <c r="M49" i="5"/>
  <c r="M52" i="5"/>
  <c r="M61" i="5"/>
  <c r="M86" i="5"/>
  <c r="N35" i="5"/>
  <c r="N38" i="5"/>
  <c r="O35" i="5"/>
  <c r="C28" i="8"/>
  <c r="C31" i="8"/>
  <c r="O38" i="5"/>
  <c r="O39" i="5"/>
  <c r="N93" i="5"/>
  <c r="N82" i="5"/>
  <c r="N39" i="5"/>
  <c r="C77" i="8"/>
  <c r="C78" i="8"/>
  <c r="C80" i="8"/>
  <c r="Q82" i="5"/>
  <c r="N83" i="5"/>
  <c r="N85" i="5"/>
  <c r="N104" i="5"/>
  <c r="N110" i="5"/>
  <c r="N113" i="5"/>
  <c r="O93" i="5"/>
  <c r="O104" i="5"/>
  <c r="C33" i="8"/>
  <c r="C92" i="8"/>
  <c r="C102" i="8"/>
  <c r="C105" i="8"/>
  <c r="C110" i="8"/>
  <c r="C113" i="8"/>
  <c r="C32" i="8"/>
  <c r="D108" i="8"/>
  <c r="C44" i="8"/>
  <c r="N49" i="5"/>
  <c r="Q113" i="5"/>
  <c r="R107" i="5"/>
  <c r="R113" i="5"/>
  <c r="N129" i="5"/>
  <c r="R81" i="5"/>
  <c r="Q83" i="5"/>
  <c r="Q85" i="5"/>
  <c r="R129" i="5"/>
  <c r="S107" i="5"/>
  <c r="R49" i="5"/>
  <c r="S81" i="5"/>
  <c r="R83" i="5"/>
  <c r="R85" i="5"/>
  <c r="C47" i="8"/>
  <c r="C56" i="8"/>
  <c r="C81" i="8"/>
  <c r="Q49" i="5"/>
  <c r="Q52" i="5"/>
  <c r="Q61" i="5"/>
  <c r="Q86" i="5"/>
  <c r="N52" i="5"/>
  <c r="N61" i="5"/>
  <c r="N86" i="5"/>
  <c r="T81" i="5"/>
  <c r="S35" i="5"/>
  <c r="R52" i="5"/>
  <c r="R61" i="5"/>
  <c r="R86" i="5"/>
  <c r="S38" i="5"/>
  <c r="U81" i="5"/>
  <c r="V81" i="5"/>
  <c r="S82" i="5"/>
  <c r="S83" i="5"/>
  <c r="S85" i="5"/>
  <c r="S93" i="5"/>
  <c r="S104" i="5"/>
  <c r="W81" i="5"/>
  <c r="X81" i="5"/>
  <c r="S110" i="5"/>
  <c r="S113" i="5"/>
  <c r="Y81" i="5"/>
  <c r="Z81" i="5"/>
  <c r="T107" i="5"/>
  <c r="S129" i="5"/>
  <c r="S49" i="5"/>
  <c r="T35" i="5"/>
  <c r="S52" i="5"/>
  <c r="S61" i="5"/>
  <c r="S86" i="5"/>
  <c r="AA81" i="5"/>
  <c r="AB81" i="5"/>
  <c r="T38" i="5"/>
  <c r="T39" i="5"/>
  <c r="T82" i="5"/>
  <c r="T83" i="5"/>
  <c r="T85" i="5"/>
  <c r="T93" i="5"/>
  <c r="AC81" i="5"/>
  <c r="T104" i="5"/>
  <c r="D76" i="8"/>
  <c r="T110" i="5"/>
  <c r="T113" i="5"/>
  <c r="T49" i="5"/>
  <c r="T129" i="5"/>
  <c r="U107" i="5"/>
  <c r="T52" i="5"/>
  <c r="T61" i="5"/>
  <c r="T86" i="5"/>
  <c r="U35" i="5"/>
  <c r="U38" i="5"/>
  <c r="U93" i="5"/>
  <c r="U82" i="5"/>
  <c r="U83" i="5"/>
  <c r="U85" i="5"/>
  <c r="U39" i="5"/>
  <c r="U104" i="5"/>
  <c r="U110" i="5"/>
  <c r="U113" i="5"/>
  <c r="U49" i="5"/>
  <c r="V107" i="5"/>
  <c r="U129" i="5"/>
  <c r="U52" i="5"/>
  <c r="U61" i="5"/>
  <c r="U86" i="5"/>
  <c r="V35" i="5"/>
  <c r="V38" i="5"/>
  <c r="V39" i="5"/>
  <c r="V93" i="5"/>
  <c r="V82" i="5"/>
  <c r="V83" i="5"/>
  <c r="V85" i="5"/>
  <c r="V104" i="5"/>
  <c r="V110" i="5"/>
  <c r="V113" i="5"/>
  <c r="V129" i="5"/>
  <c r="V49" i="5"/>
  <c r="W107" i="5"/>
  <c r="V52" i="5"/>
  <c r="V61" i="5"/>
  <c r="V86" i="5"/>
  <c r="W35" i="5"/>
  <c r="W38" i="5"/>
  <c r="W39" i="5"/>
  <c r="W93" i="5"/>
  <c r="W104" i="5"/>
  <c r="W110" i="5"/>
  <c r="W113" i="5"/>
  <c r="W82" i="5"/>
  <c r="W83" i="5"/>
  <c r="W85" i="5"/>
  <c r="W129" i="5"/>
  <c r="X107" i="5"/>
  <c r="W49" i="5"/>
  <c r="W52" i="5"/>
  <c r="W61" i="5"/>
  <c r="W86" i="5"/>
  <c r="X35" i="5"/>
  <c r="X38" i="5"/>
  <c r="X39" i="5"/>
  <c r="X82" i="5"/>
  <c r="X83" i="5"/>
  <c r="X85" i="5"/>
  <c r="X93" i="5"/>
  <c r="X104" i="5"/>
  <c r="X110" i="5"/>
  <c r="X113" i="5"/>
  <c r="Y107" i="5"/>
  <c r="X49" i="5"/>
  <c r="X129" i="5"/>
  <c r="Y35" i="5"/>
  <c r="Y38" i="5"/>
  <c r="Y39" i="5"/>
  <c r="X52" i="5"/>
  <c r="X61" i="5"/>
  <c r="X86" i="5"/>
  <c r="Y93" i="5"/>
  <c r="Y104" i="5"/>
  <c r="Y110" i="5"/>
  <c r="Y113" i="5"/>
  <c r="Y82" i="5"/>
  <c r="Y83" i="5"/>
  <c r="Y85" i="5"/>
  <c r="Y49" i="5"/>
  <c r="Z107" i="5"/>
  <c r="Y129" i="5"/>
  <c r="Z35" i="5"/>
  <c r="Z38" i="5"/>
  <c r="Z39" i="5"/>
  <c r="Y52" i="5"/>
  <c r="Y61" i="5"/>
  <c r="Y86" i="5"/>
  <c r="Z82" i="5"/>
  <c r="Z83" i="5"/>
  <c r="Z85" i="5"/>
  <c r="Z93" i="5"/>
  <c r="Z104" i="5"/>
  <c r="Z110" i="5"/>
  <c r="Z113" i="5"/>
  <c r="Z49" i="5"/>
  <c r="AA107" i="5"/>
  <c r="Z129" i="5"/>
  <c r="AA35" i="5"/>
  <c r="AA38" i="5"/>
  <c r="AA39" i="5"/>
  <c r="Z52" i="5"/>
  <c r="Z61" i="5"/>
  <c r="Z86" i="5"/>
  <c r="AA93" i="5"/>
  <c r="AA104" i="5"/>
  <c r="AA110" i="5"/>
  <c r="AA113" i="5"/>
  <c r="AA82" i="5"/>
  <c r="AA83" i="5"/>
  <c r="AA85" i="5"/>
  <c r="AA49" i="5"/>
  <c r="AA129" i="5"/>
  <c r="AB107" i="5"/>
  <c r="AA52" i="5"/>
  <c r="AA61" i="5"/>
  <c r="AA86" i="5"/>
  <c r="AB35" i="5"/>
  <c r="AB38" i="5"/>
  <c r="AB39" i="5"/>
  <c r="AB82" i="5"/>
  <c r="AB83" i="5"/>
  <c r="AB85" i="5"/>
  <c r="AB93" i="5"/>
  <c r="AB104" i="5"/>
  <c r="AB110" i="5"/>
  <c r="AB113" i="5"/>
  <c r="AC107" i="5"/>
  <c r="AB129" i="5"/>
  <c r="AB49" i="5"/>
  <c r="AB52" i="5"/>
  <c r="AB61" i="5"/>
  <c r="AB86" i="5"/>
  <c r="AC35" i="5"/>
  <c r="AC38" i="5"/>
  <c r="AC39" i="5"/>
  <c r="AD35" i="5"/>
  <c r="D28" i="8"/>
  <c r="D31" i="8"/>
  <c r="AD38" i="5"/>
  <c r="AD39" i="5"/>
  <c r="AC93" i="5"/>
  <c r="AC82" i="5"/>
  <c r="D77" i="8"/>
  <c r="AC83" i="5"/>
  <c r="AC85" i="5"/>
  <c r="AC104" i="5"/>
  <c r="AD93" i="5"/>
  <c r="D33" i="8"/>
  <c r="D92" i="8"/>
  <c r="D102" i="8"/>
  <c r="D105" i="8"/>
  <c r="D110" i="8"/>
  <c r="D113" i="8"/>
  <c r="D32" i="8"/>
  <c r="E108" i="8"/>
  <c r="D44" i="8"/>
  <c r="AC110" i="5"/>
  <c r="AD104" i="5"/>
  <c r="E76" i="8"/>
  <c r="D78" i="8"/>
  <c r="D80" i="8"/>
  <c r="AD110" i="5"/>
  <c r="AC113" i="5"/>
  <c r="AC129" i="5"/>
  <c r="AC49" i="5"/>
  <c r="AC52" i="5"/>
  <c r="AC61" i="5"/>
  <c r="AC86" i="5"/>
  <c r="E28" i="8"/>
  <c r="E31" i="8"/>
  <c r="D47" i="8"/>
  <c r="D56" i="8"/>
  <c r="D81" i="8"/>
  <c r="E92" i="8"/>
  <c r="E33" i="8"/>
  <c r="E77" i="8"/>
  <c r="F76" i="8"/>
  <c r="E32" i="8"/>
  <c r="F28" i="8"/>
  <c r="G28" i="8"/>
  <c r="F31" i="8"/>
  <c r="G31" i="8"/>
  <c r="F32" i="8"/>
  <c r="G32" i="8"/>
  <c r="F33" i="8"/>
  <c r="G33" i="8"/>
  <c r="E44" i="8"/>
  <c r="F44" i="8"/>
  <c r="G44" i="8"/>
  <c r="E47" i="8"/>
  <c r="F47" i="8"/>
  <c r="G47" i="8"/>
  <c r="E56" i="8"/>
  <c r="F56" i="8"/>
  <c r="G56" i="8"/>
  <c r="E74" i="8"/>
  <c r="F74" i="8"/>
  <c r="G74" i="8"/>
  <c r="G76" i="8"/>
  <c r="F77" i="8"/>
  <c r="G77" i="8"/>
  <c r="E78" i="8"/>
  <c r="F78" i="8"/>
  <c r="G78" i="8"/>
  <c r="E80" i="8"/>
  <c r="F80" i="8"/>
  <c r="G80" i="8"/>
  <c r="E81" i="8"/>
  <c r="F81" i="8"/>
  <c r="G81" i="8"/>
  <c r="F92" i="8"/>
  <c r="G92" i="8"/>
  <c r="E101" i="8"/>
  <c r="F101" i="8"/>
  <c r="E102" i="8"/>
  <c r="F102" i="8"/>
  <c r="G102" i="8"/>
  <c r="E105" i="8"/>
  <c r="F105" i="8"/>
  <c r="G105" i="8"/>
  <c r="F108" i="8"/>
  <c r="G108" i="8"/>
  <c r="E110" i="8"/>
  <c r="F110" i="8"/>
  <c r="G110" i="8"/>
  <c r="E113" i="8"/>
  <c r="F113" i="8"/>
  <c r="G113" i="8"/>
</calcChain>
</file>

<file path=xl/comments1.xml><?xml version="1.0" encoding="utf-8"?>
<comments xmlns="http://schemas.openxmlformats.org/spreadsheetml/2006/main">
  <authors>
    <author>Ron Johnson</author>
  </authors>
  <commentList>
    <comment ref="A22" authorId="0">
      <text>
        <r>
          <rPr>
            <b/>
            <sz val="12"/>
            <color indexed="81"/>
            <rFont val="Tahoma"/>
            <family val="2"/>
          </rPr>
          <t>Enter Your School Name Here</t>
        </r>
        <r>
          <rPr>
            <sz val="12"/>
            <color indexed="81"/>
            <rFont val="Tahoma"/>
            <family val="2"/>
          </rPr>
          <t xml:space="preserve">
</t>
        </r>
      </text>
    </comment>
    <comment ref="I25" authorId="0">
      <text>
        <r>
          <rPr>
            <b/>
            <sz val="12"/>
            <color indexed="81"/>
            <rFont val="Tahoma"/>
            <family val="2"/>
          </rPr>
          <t>Enter the draft number here (modify this description)</t>
        </r>
        <r>
          <rPr>
            <sz val="8"/>
            <color indexed="81"/>
            <rFont val="Tahoma"/>
            <family val="2"/>
          </rPr>
          <t xml:space="preserve">
</t>
        </r>
      </text>
    </comment>
  </commentList>
</comments>
</file>

<file path=xl/comments2.xml><?xml version="1.0" encoding="utf-8"?>
<comments xmlns="http://schemas.openxmlformats.org/spreadsheetml/2006/main">
  <authors>
    <author>Ron Johnson</author>
    <author>Ron</author>
  </authors>
  <commentList>
    <comment ref="B2" authorId="0">
      <text>
        <r>
          <rPr>
            <b/>
            <sz val="20"/>
            <color indexed="81"/>
            <rFont val="Tahoma"/>
            <family val="2"/>
          </rPr>
          <t>PAGE-VIEW</t>
        </r>
        <r>
          <rPr>
            <b/>
            <sz val="14"/>
            <color indexed="17"/>
            <rFont val="Tahoma"/>
            <family val="2"/>
          </rPr>
          <t xml:space="preserve">
</t>
        </r>
        <r>
          <rPr>
            <b/>
            <sz val="16"/>
            <color indexed="81"/>
            <rFont val="Tahoma"/>
            <family val="2"/>
          </rPr>
          <t>==============================================</t>
        </r>
        <r>
          <rPr>
            <b/>
            <sz val="16"/>
            <color indexed="17"/>
            <rFont val="Tahoma"/>
            <family val="2"/>
          </rPr>
          <t xml:space="preserve">
</t>
        </r>
        <r>
          <rPr>
            <b/>
            <sz val="18"/>
            <color indexed="81"/>
            <rFont val="Tahoma"/>
            <family val="2"/>
          </rPr>
          <t xml:space="preserve">NOTE:  </t>
        </r>
        <r>
          <rPr>
            <u/>
            <sz val="16"/>
            <color indexed="12"/>
            <rFont val="Tahoma"/>
            <family val="2"/>
          </rPr>
          <t>The year format is set for the entire model on this page.</t>
        </r>
        <r>
          <rPr>
            <sz val="16"/>
            <color indexed="12"/>
            <rFont val="Tahoma"/>
            <family val="2"/>
          </rPr>
          <t xml:space="preserve">  Changing the year in cells A3 and P3 will change the year designations on </t>
        </r>
        <r>
          <rPr>
            <u/>
            <sz val="16"/>
            <color indexed="12"/>
            <rFont val="Tahoma"/>
            <family val="2"/>
          </rPr>
          <t>every schedule</t>
        </r>
        <r>
          <rPr>
            <sz val="16"/>
            <color indexed="12"/>
            <rFont val="Tahoma"/>
            <family val="2"/>
          </rPr>
          <t xml:space="preserve"> in this model.</t>
        </r>
        <r>
          <rPr>
            <b/>
            <sz val="16"/>
            <color indexed="17"/>
            <rFont val="Tahoma"/>
            <family val="2"/>
          </rPr>
          <t xml:space="preserve">
</t>
        </r>
        <r>
          <rPr>
            <u/>
            <sz val="16"/>
            <color indexed="12"/>
            <rFont val="Tahoma"/>
            <family val="2"/>
          </rPr>
          <t>The month format is set for the entire model on this page</t>
        </r>
        <r>
          <rPr>
            <sz val="16"/>
            <color indexed="12"/>
            <rFont val="Tahoma"/>
            <family val="2"/>
          </rPr>
          <t xml:space="preserve">.  Changing the month names in cells C5 through N5 will change the month designations on </t>
        </r>
        <r>
          <rPr>
            <u/>
            <sz val="16"/>
            <color indexed="12"/>
            <rFont val="Tahoma"/>
            <family val="2"/>
          </rPr>
          <t>every schedule</t>
        </r>
        <r>
          <rPr>
            <sz val="16"/>
            <color indexed="12"/>
            <rFont val="Tahoma"/>
            <family val="2"/>
          </rPr>
          <t xml:space="preserve"> in this model.</t>
        </r>
        <r>
          <rPr>
            <b/>
            <sz val="16"/>
            <color indexed="17"/>
            <rFont val="Tahoma"/>
            <family val="2"/>
          </rPr>
          <t xml:space="preserve">
</t>
        </r>
        <r>
          <rPr>
            <b/>
            <sz val="16"/>
            <color indexed="81"/>
            <rFont val="Tahoma"/>
            <family val="2"/>
          </rPr>
          <t>This page records your staff employees and faculty and the cost for each person.  For convenience, entering a "1" in a cell will automatically replicate that headcount amount to the right.  However, remember the blue text is user input and can be changed to any number the user desires.</t>
        </r>
        <r>
          <rPr>
            <b/>
            <sz val="16"/>
            <color indexed="17"/>
            <rFont val="Tahoma"/>
            <family val="2"/>
          </rPr>
          <t xml:space="preserve">
</t>
        </r>
        <r>
          <rPr>
            <b/>
            <sz val="16"/>
            <color indexed="81"/>
            <rFont val="Tahoma"/>
            <family val="2"/>
          </rPr>
          <t xml:space="preserve">
1.  Input the year description in cell C3.
2.  Input the Position title and employee name in cells A9 through B43.
3.  If you plan on using any consultants throughout the year enter enter their name and full time equivalent (FTE) in cells A47 through N48.
</t>
        </r>
      </text>
    </comment>
    <comment ref="C5" authorId="1">
      <text>
        <r>
          <rPr>
            <b/>
            <sz val="14"/>
            <color indexed="81"/>
            <rFont val="Tahoma"/>
            <family val="2"/>
          </rPr>
          <t xml:space="preserve">
</t>
        </r>
        <r>
          <rPr>
            <b/>
            <sz val="14"/>
            <color indexed="17"/>
            <rFont val="Tahoma"/>
            <family val="2"/>
          </rPr>
          <t>Enter either numbers in these fields, representing month 1, month 2, etc. Or enter "Jan" for January or enter the abbreviated form of any beginning month you choose.
Any entry made in row 4 or 5 will be replicated on every schedule throghout the model.  (Row 4 is typically used for milestones which you would want to show on every planning schedule).</t>
        </r>
      </text>
    </comment>
    <comment ref="R5" authorId="1">
      <text>
        <r>
          <rPr>
            <b/>
            <sz val="14"/>
            <color indexed="81"/>
            <rFont val="Tahoma"/>
            <family val="2"/>
          </rPr>
          <t xml:space="preserve">
</t>
        </r>
        <r>
          <rPr>
            <b/>
            <sz val="14"/>
            <color indexed="17"/>
            <rFont val="Tahoma"/>
            <family val="2"/>
          </rPr>
          <t>Enter either numbers in these fields, representing month 1, month 2, etc. Or enter "Jan" for January or enter the abbreviated form of any beginning month you choose.
Any entry made in row 4 or 5 will be replicated on every schedule throghout the model</t>
        </r>
        <r>
          <rPr>
            <sz val="14"/>
            <color indexed="81"/>
            <rFont val="Tahoma"/>
            <family val="2"/>
          </rPr>
          <t xml:space="preserve">
</t>
        </r>
      </text>
    </comment>
    <comment ref="B54" authorId="0">
      <text>
        <r>
          <rPr>
            <b/>
            <sz val="20"/>
            <color indexed="81"/>
            <rFont val="Tahoma"/>
            <family val="2"/>
          </rPr>
          <t>PAGE-VIEW</t>
        </r>
        <r>
          <rPr>
            <b/>
            <sz val="14"/>
            <color indexed="17"/>
            <rFont val="Tahoma"/>
            <family val="2"/>
          </rPr>
          <t xml:space="preserve">
</t>
        </r>
        <r>
          <rPr>
            <b/>
            <sz val="14"/>
            <color indexed="81"/>
            <rFont val="Tahoma"/>
            <family val="2"/>
          </rPr>
          <t xml:space="preserve">====================================================================
</t>
        </r>
        <r>
          <rPr>
            <b/>
            <sz val="16"/>
            <color indexed="81"/>
            <rFont val="Tahoma"/>
            <family val="2"/>
          </rPr>
          <t xml:space="preserve">
This page records your faculty employees and the cost for each person.  For convenience, entering a "1" in a cell will automatically replicate that headcount amount to the right.  However, remember the blue text is user input and can be changed to any number the user desires.
1.  Input the Position title and employee name in cells A61 through B95.
3.  If you plan on using any substitute faculty throughout the year enter enter their name and full time equivalent (FTE) in cells A999 through N100.</t>
        </r>
      </text>
    </comment>
    <comment ref="B112" authorId="0">
      <text>
        <r>
          <rPr>
            <b/>
            <sz val="14"/>
            <color indexed="81"/>
            <rFont val="Tahoma"/>
            <family val="2"/>
          </rPr>
          <t>ANNUAL SALARY</t>
        </r>
        <r>
          <rPr>
            <b/>
            <sz val="14"/>
            <color indexed="17"/>
            <rFont val="Tahoma"/>
            <family val="2"/>
          </rPr>
          <t xml:space="preserve">
====================================
In this column, enter the annual salaries for the employees or positions indicated in the column to the left.  
If the employee position is hourly, multiply the hourly rate by 2080 hours to get an annual equivalent.</t>
        </r>
        <r>
          <rPr>
            <sz val="14"/>
            <color indexed="17"/>
            <rFont val="Tahoma"/>
            <family val="2"/>
          </rPr>
          <t xml:space="preserve">
</t>
        </r>
      </text>
    </comment>
    <comment ref="B164" authorId="0">
      <text>
        <r>
          <rPr>
            <b/>
            <sz val="14"/>
            <color indexed="81"/>
            <rFont val="Tahoma"/>
            <family val="2"/>
          </rPr>
          <t>ANNUAL SALARY</t>
        </r>
        <r>
          <rPr>
            <b/>
            <sz val="14"/>
            <color indexed="17"/>
            <rFont val="Tahoma"/>
            <family val="2"/>
          </rPr>
          <t xml:space="preserve">
====================================
In this column, enter the annual salaries for the employees or positions indicated in the column to the left.  
If the employee position is hourly, multiply the hourly rate by 2080 hours to get an annual equivalent.</t>
        </r>
        <r>
          <rPr>
            <sz val="14"/>
            <color indexed="17"/>
            <rFont val="Tahoma"/>
            <family val="2"/>
          </rPr>
          <t xml:space="preserve">
</t>
        </r>
      </text>
    </comment>
  </commentList>
</comments>
</file>

<file path=xl/comments3.xml><?xml version="1.0" encoding="utf-8"?>
<comments xmlns="http://schemas.openxmlformats.org/spreadsheetml/2006/main">
  <authors>
    <author>Ron</author>
    <author>Kelly Johnson</author>
  </authors>
  <commentList>
    <comment ref="A2" authorId="0">
      <text>
        <r>
          <rPr>
            <b/>
            <sz val="20"/>
            <color indexed="81"/>
            <rFont val="Tahoma"/>
            <family val="2"/>
          </rPr>
          <t>PAGE VIEW</t>
        </r>
        <r>
          <rPr>
            <b/>
            <sz val="16"/>
            <color indexed="81"/>
            <rFont val="Tahoma"/>
            <family val="2"/>
          </rPr>
          <t xml:space="preserve">
=============================================
1.  </t>
        </r>
        <r>
          <rPr>
            <b/>
            <sz val="16"/>
            <color indexed="17"/>
            <rFont val="Tahoma"/>
            <family val="2"/>
          </rPr>
          <t xml:space="preserve">Enter the grade names in cells A9 through A16.
2.  Enter the number of students that will be enrolled each month in the first section.  </t>
        </r>
        <r>
          <rPr>
            <sz val="16"/>
            <color indexed="17"/>
            <rFont val="Tahoma"/>
            <family val="2"/>
          </rPr>
          <t>(Numbers entered will be replicated to the right for the sake of convenience.  However all numbers can be discreetly entered if you wish.)</t>
        </r>
        <r>
          <rPr>
            <b/>
            <sz val="16"/>
            <color indexed="17"/>
            <rFont val="Tahoma"/>
            <family val="2"/>
          </rPr>
          <t xml:space="preserve">
3.  Enter the </t>
        </r>
        <r>
          <rPr>
            <b/>
            <u/>
            <sz val="16"/>
            <color indexed="17"/>
            <rFont val="Tahoma"/>
            <family val="2"/>
          </rPr>
          <t>percentage</t>
        </r>
        <r>
          <rPr>
            <b/>
            <sz val="16"/>
            <color indexed="17"/>
            <rFont val="Tahoma"/>
            <family val="2"/>
          </rPr>
          <t xml:space="preserve"> of students that will be paying their tuition on a monthly basis in cells B21 through B28.
4.  Enter the </t>
        </r>
        <r>
          <rPr>
            <b/>
            <u/>
            <sz val="16"/>
            <color indexed="17"/>
            <rFont val="Tahoma"/>
            <family val="2"/>
          </rPr>
          <t>tuition amount</t>
        </r>
        <r>
          <rPr>
            <b/>
            <sz val="16"/>
            <color indexed="17"/>
            <rFont val="Tahoma"/>
            <family val="2"/>
          </rPr>
          <t xml:space="preserve"> for monthly payers for each grade in cells B32 through B39.
5.  Enter the amount of tuituon per student paid annually in cells B54 through B61.
</t>
        </r>
        <r>
          <rPr>
            <b/>
            <sz val="14"/>
            <color indexed="17"/>
            <rFont val="Tahoma"/>
            <family val="2"/>
          </rPr>
          <t xml:space="preserve">
</t>
        </r>
      </text>
    </comment>
    <comment ref="B18" authorId="1">
      <text>
        <r>
          <rPr>
            <b/>
            <sz val="16"/>
            <color indexed="81"/>
            <rFont val="Tahoma"/>
            <family val="2"/>
          </rPr>
          <t>Enter the percentage of the student body who will pay their tuition in advance.</t>
        </r>
        <r>
          <rPr>
            <sz val="14"/>
            <color indexed="81"/>
            <rFont val="Tahoma"/>
            <family val="2"/>
          </rPr>
          <t xml:space="preserve">
</t>
        </r>
      </text>
    </comment>
    <comment ref="B30" authorId="1">
      <text>
        <r>
          <rPr>
            <b/>
            <sz val="16"/>
            <color indexed="81"/>
            <rFont val="Tahoma"/>
            <family val="2"/>
          </rPr>
          <t>Enter the monthly tuition amount for each grade</t>
        </r>
      </text>
    </comment>
    <comment ref="B52" authorId="1">
      <text>
        <r>
          <rPr>
            <b/>
            <sz val="16"/>
            <color indexed="81"/>
            <rFont val="Tahoma"/>
            <family val="2"/>
          </rPr>
          <t xml:space="preserve">Enter the tuition amount for tuition paid annually in advance.
</t>
        </r>
      </text>
    </comment>
  </commentList>
</comments>
</file>

<file path=xl/comments4.xml><?xml version="1.0" encoding="utf-8"?>
<comments xmlns="http://schemas.openxmlformats.org/spreadsheetml/2006/main">
  <authors>
    <author>Ron</author>
    <author>Kelly Johnson</author>
  </authors>
  <commentList>
    <comment ref="A2" authorId="0">
      <text>
        <r>
          <rPr>
            <b/>
            <sz val="20"/>
            <color indexed="81"/>
            <rFont val="Tahoma"/>
            <family val="2"/>
          </rPr>
          <t>PAGE VIEW</t>
        </r>
        <r>
          <rPr>
            <b/>
            <sz val="14"/>
            <color indexed="81"/>
            <rFont val="Tahoma"/>
            <family val="2"/>
          </rPr>
          <t xml:space="preserve">
</t>
        </r>
        <r>
          <rPr>
            <b/>
            <sz val="16"/>
            <color indexed="81"/>
            <rFont val="Tahoma"/>
            <family val="2"/>
          </rPr>
          <t>=====================================
This is a summary page and requires no user changes</t>
        </r>
      </text>
    </comment>
    <comment ref="A58" authorId="1">
      <text>
        <r>
          <rPr>
            <b/>
            <sz val="20"/>
            <color indexed="81"/>
            <rFont val="Tahoma"/>
            <family val="2"/>
          </rPr>
          <t>PAGE VIEW</t>
        </r>
        <r>
          <rPr>
            <b/>
            <sz val="16"/>
            <color indexed="81"/>
            <rFont val="Tahoma"/>
            <family val="2"/>
          </rPr>
          <t xml:space="preserve">
=================================
</t>
        </r>
        <r>
          <rPr>
            <b/>
            <sz val="16"/>
            <color indexed="12"/>
            <rFont val="Tahoma"/>
            <family val="2"/>
          </rPr>
          <t xml:space="preserve">Reminder </t>
        </r>
        <r>
          <rPr>
            <sz val="16"/>
            <color indexed="12"/>
            <rFont val="Tahoma"/>
            <family val="2"/>
          </rPr>
          <t>- Blue cells are user variables and may be changed by the user without affecting the integrity of the model.  These are input cells.</t>
        </r>
        <r>
          <rPr>
            <b/>
            <sz val="16"/>
            <color indexed="81"/>
            <rFont val="Tahoma"/>
            <family val="2"/>
          </rPr>
          <t xml:space="preserve">
The "Program Budget Summaries" provide a planning tool for each major event planned for the school year.  Some users will plan to a high level of detail, others may want to complete the form in summary only.
The intent of these schedules is to get your team to begin planning at a detail level at the beginning of the year and have these program bugets ready for team review when they actually begin to plan the event later in the year.  There are worksheets included in this model for 5 major events.
1.  Title the worksheet with the event name in cell A50 and the description of the event in cell B62.
2.  Input the anticipated attendance in cell B63.
3.  Enter the percentage of attendees who will pay in advance in cell F63.
4.  Enter the Month of the Event on Cell M61.  (This Month designation must be the same as the monthly descriptions used in row 77 as it drives the revenue into the proper column on the worksheet).
5.  Enter the day of the event in cell M62.
6.  Enter the specific date of the event in cell M63.
7.  Enter the event participants and their names in cells A65 through B74.
8.  For your own planning purposes, enter the tasks to be completed in the "Tasks To Be Completed" section.
9.  Enter the names of the revenues expected in cells A80 through A84 and the amount per attendee in column B. </t>
        </r>
        <r>
          <rPr>
            <sz val="16"/>
            <color indexed="81"/>
            <rFont val="Tahoma"/>
            <family val="2"/>
          </rPr>
          <t>(This will be an average value.)</t>
        </r>
        <r>
          <rPr>
            <b/>
            <sz val="16"/>
            <color indexed="81"/>
            <rFont val="Tahoma"/>
            <family val="2"/>
          </rPr>
          <t xml:space="preserve">
10.  Enter the Stipends to be paid, if any, to the participants in Section C88 through N97.
11.  Enter the expenses to be incurred for the event in the Expenses section.</t>
        </r>
      </text>
    </comment>
  </commentList>
</comments>
</file>

<file path=xl/comments5.xml><?xml version="1.0" encoding="utf-8"?>
<comments xmlns="http://schemas.openxmlformats.org/spreadsheetml/2006/main">
  <authors>
    <author>Ron</author>
  </authors>
  <commentList>
    <comment ref="A2" authorId="0">
      <text>
        <r>
          <rPr>
            <b/>
            <sz val="18"/>
            <color indexed="81"/>
            <rFont val="Tahoma"/>
            <family val="2"/>
          </rPr>
          <t>PAGE VIEW</t>
        </r>
        <r>
          <rPr>
            <b/>
            <sz val="14"/>
            <color indexed="81"/>
            <rFont val="Tahoma"/>
            <family val="2"/>
          </rPr>
          <t xml:space="preserve">
=====================================
</t>
        </r>
        <r>
          <rPr>
            <b/>
            <sz val="16"/>
            <color indexed="81"/>
            <rFont val="Tahoma"/>
            <family val="2"/>
          </rPr>
          <t xml:space="preserve">
Enter the monthly operating expenses in the blue text cells below.
The expense descriptions can be changed to suit the school (blue text).
The black cell descriptions and values either come from the "Staff &amp; Faculty" schedule or are calculated based on headcount units.  In the case of equipment leases, the value comes from the assets defined as leased with an "L" on the "Equipment" schedule.  Do not overwrite the black text cells.
1.  Change the descriotions of expense line items to match your general ledger (Column A).
2.  Enter the amounts to the right to be incurred each month. 
3.  Determine the contingency percentage amount ot be used in cell B73.</t>
        </r>
      </text>
    </comment>
  </commentList>
</comments>
</file>

<file path=xl/comments6.xml><?xml version="1.0" encoding="utf-8"?>
<comments xmlns="http://schemas.openxmlformats.org/spreadsheetml/2006/main">
  <authors>
    <author>Ron Johnson</author>
  </authors>
  <commentList>
    <comment ref="A2" authorId="0">
      <text>
        <r>
          <rPr>
            <b/>
            <sz val="20"/>
            <color indexed="81"/>
            <rFont val="Tahoma"/>
            <family val="2"/>
          </rPr>
          <t>Page-View</t>
        </r>
        <r>
          <rPr>
            <b/>
            <sz val="14"/>
            <color indexed="81"/>
            <rFont val="Tahoma"/>
            <family val="2"/>
          </rPr>
          <t xml:space="preserve">
============================================
</t>
        </r>
        <r>
          <rPr>
            <b/>
            <sz val="16"/>
            <color indexed="81"/>
            <rFont val="Tahoma"/>
            <family val="2"/>
          </rPr>
          <t xml:space="preserve">EQUIPMENT
This is where you will record your equipment acquisitions for the year.  </t>
        </r>
        <r>
          <rPr>
            <b/>
            <sz val="16"/>
            <color indexed="17"/>
            <rFont val="Tahoma"/>
            <family val="2"/>
          </rPr>
          <t xml:space="preserve">
</t>
        </r>
        <r>
          <rPr>
            <b/>
            <sz val="16"/>
            <color indexed="10"/>
            <rFont val="Tahoma"/>
            <family val="2"/>
          </rPr>
          <t>Equipment is normally defined as items purchased which will cost over $1,000 each and have a useful life in excess of one year.  However check with your accountant as to your capitalization policy.</t>
        </r>
        <r>
          <rPr>
            <b/>
            <sz val="16"/>
            <color indexed="17"/>
            <rFont val="Tahoma"/>
            <family val="2"/>
          </rPr>
          <t xml:space="preserve"> </t>
        </r>
        <r>
          <rPr>
            <b/>
            <sz val="14"/>
            <color indexed="17"/>
            <rFont val="Tahoma"/>
            <family val="2"/>
          </rPr>
          <t xml:space="preserve"> 
</t>
        </r>
        <r>
          <rPr>
            <b/>
            <sz val="16"/>
            <color indexed="81"/>
            <rFont val="Tahoma"/>
            <family val="2"/>
          </rPr>
          <t xml:space="preserve">Examples would include computers, office furnishings, a photocopier, interior improvements, major building repairs, production equipment, phone systems, etc.  Individual items costing less then $1,000 but purchased at the same time may qualify as capital equipment.  
Also, many smaller items purchased when the school is started may fall under the rules of original compliment.  Check with your accountant if you have questions here. 
This page records equipment acquired.  "P" or "L" in column B defines whether the item will be purchased or leased by an operating lease.  An indication of "P" or "L" for each line item will post the cost to the appropriate financial statement.
1.  Enter the description of assets to be purchased during the year in the blue text cells in column A.
</t>
        </r>
        <r>
          <rPr>
            <b/>
            <sz val="16"/>
            <color indexed="17"/>
            <rFont val="Tahoma"/>
            <family val="2"/>
          </rPr>
          <t xml:space="preserve">
</t>
        </r>
        <r>
          <rPr>
            <b/>
            <sz val="20"/>
            <color indexed="10"/>
            <rFont val="Tahoma"/>
            <family val="2"/>
          </rPr>
          <t>NOTE:</t>
        </r>
        <r>
          <rPr>
            <b/>
            <sz val="16"/>
            <color indexed="10"/>
            <rFont val="Tahoma"/>
            <family val="2"/>
          </rPr>
          <t xml:space="preserve">  Remember that this schedule records one time purchase price amounts only, and not monthly costs.</t>
        </r>
        <r>
          <rPr>
            <b/>
            <sz val="16"/>
            <color indexed="17"/>
            <rFont val="Tahoma"/>
            <family val="2"/>
          </rPr>
          <t xml:space="preserve">
</t>
        </r>
        <r>
          <rPr>
            <b/>
            <sz val="16"/>
            <color indexed="81"/>
            <rFont val="Tahoma"/>
            <family val="2"/>
          </rPr>
          <t xml:space="preserve">
2.  If the Equipment is to be purchased for cash, put a "P" in column B.  If the equipment is to be  leased through an operating lease, as would typically be a photocopier, put an "L" in column B.
3.  Determine the appropriate number of depreciable months and enter in cells B47 and B48.</t>
        </r>
        <r>
          <rPr>
            <sz val="16"/>
            <color indexed="81"/>
            <rFont val="Tahoma"/>
            <family val="2"/>
          </rPr>
          <t xml:space="preserve">
</t>
        </r>
        <r>
          <rPr>
            <sz val="8"/>
            <color indexed="81"/>
            <rFont val="Tahoma"/>
            <family val="2"/>
          </rPr>
          <t xml:space="preserve">
</t>
        </r>
      </text>
    </comment>
    <comment ref="C13" authorId="0">
      <text>
        <r>
          <rPr>
            <b/>
            <sz val="16"/>
            <color indexed="81"/>
            <rFont val="Tahoma"/>
            <family val="2"/>
          </rPr>
          <t>Enter the amount of the item to be acquired in the appropriate month.  Like items can be combined on each line with multiple dollar amounts in different periods on the same line.</t>
        </r>
        <r>
          <rPr>
            <sz val="16"/>
            <color indexed="81"/>
            <rFont val="Tahoma"/>
            <family val="2"/>
          </rPr>
          <t xml:space="preserve">
</t>
        </r>
      </text>
    </comment>
    <comment ref="R13" authorId="0">
      <text>
        <r>
          <rPr>
            <b/>
            <sz val="14"/>
            <color indexed="81"/>
            <rFont val="Tahoma"/>
            <family val="2"/>
          </rPr>
          <t>Enter the amount of the item to be acquired in the appropriate month.  Like items can be combined on each line with multiple dollar amounts in different periods on the same line.</t>
        </r>
        <r>
          <rPr>
            <sz val="8"/>
            <color indexed="81"/>
            <rFont val="Tahoma"/>
            <family val="2"/>
          </rPr>
          <t xml:space="preserve">
</t>
        </r>
      </text>
    </comment>
    <comment ref="B47" authorId="0">
      <text>
        <r>
          <rPr>
            <b/>
            <sz val="14"/>
            <color indexed="81"/>
            <rFont val="Tahoma"/>
            <family val="2"/>
          </rPr>
          <t>Enter the depreciation period in months for the respective classes of equipment.</t>
        </r>
        <r>
          <rPr>
            <sz val="8"/>
            <color indexed="81"/>
            <rFont val="Tahoma"/>
            <family val="2"/>
          </rPr>
          <t xml:space="preserve">
</t>
        </r>
      </text>
    </comment>
    <comment ref="Q47" authorId="0">
      <text>
        <r>
          <rPr>
            <b/>
            <sz val="14"/>
            <color indexed="81"/>
            <rFont val="Tahoma"/>
            <family val="2"/>
          </rPr>
          <t>Enter the depreciation period in months for the respective classes of equipment.</t>
        </r>
        <r>
          <rPr>
            <sz val="8"/>
            <color indexed="81"/>
            <rFont val="Tahoma"/>
            <family val="2"/>
          </rPr>
          <t xml:space="preserve">
</t>
        </r>
      </text>
    </comment>
  </commentList>
</comments>
</file>

<file path=xl/comments7.xml><?xml version="1.0" encoding="utf-8"?>
<comments xmlns="http://schemas.openxmlformats.org/spreadsheetml/2006/main">
  <authors>
    <author>Ron Johnson</author>
    <author>Ron</author>
  </authors>
  <commentList>
    <comment ref="B2" authorId="0">
      <text>
        <r>
          <rPr>
            <b/>
            <sz val="20"/>
            <color indexed="81"/>
            <rFont val="Tahoma"/>
            <family val="2"/>
          </rPr>
          <t>PAGE-VIEW</t>
        </r>
        <r>
          <rPr>
            <b/>
            <sz val="14"/>
            <color indexed="81"/>
            <rFont val="Tahoma"/>
            <family val="2"/>
          </rPr>
          <t xml:space="preserve">
===================================================================
</t>
        </r>
        <r>
          <rPr>
            <b/>
            <sz val="16"/>
            <color indexed="81"/>
            <rFont val="Tahoma"/>
            <family val="2"/>
          </rPr>
          <t>INCOME STATEMENT
The Income Statement summarizes the transactions that have occurred over the past month.  This includes Tuition, Program and Other revenue, and operating expenses incurred.</t>
        </r>
        <r>
          <rPr>
            <b/>
            <sz val="14"/>
            <color indexed="17"/>
            <rFont val="Tahoma"/>
            <family val="2"/>
          </rPr>
          <t xml:space="preserve">
</t>
        </r>
        <r>
          <rPr>
            <b/>
            <sz val="16"/>
            <color indexed="10"/>
            <rFont val="Tahoma"/>
            <family val="2"/>
          </rPr>
          <t xml:space="preserve">The only user active field on this statement is the interest income field in cell B33. </t>
        </r>
        <r>
          <rPr>
            <b/>
            <sz val="16"/>
            <color indexed="17"/>
            <rFont val="Tahoma"/>
            <family val="2"/>
          </rPr>
          <t xml:space="preserve"> </t>
        </r>
        <r>
          <rPr>
            <b/>
            <sz val="14"/>
            <color indexed="17"/>
            <rFont val="Tahoma"/>
            <family val="2"/>
          </rPr>
          <t xml:space="preserve">
</t>
        </r>
      </text>
    </comment>
    <comment ref="A41" authorId="0">
      <text>
        <r>
          <rPr>
            <b/>
            <sz val="20"/>
            <color indexed="81"/>
            <rFont val="Tahoma"/>
            <family val="2"/>
          </rPr>
          <t>PAGE-VIEW</t>
        </r>
        <r>
          <rPr>
            <b/>
            <sz val="18"/>
            <color indexed="81"/>
            <rFont val="Tahoma"/>
            <family val="2"/>
          </rPr>
          <t xml:space="preserve">
</t>
        </r>
        <r>
          <rPr>
            <b/>
            <sz val="14"/>
            <color indexed="81"/>
            <rFont val="Tahoma"/>
            <family val="2"/>
          </rPr>
          <t xml:space="preserve">=================================================
</t>
        </r>
        <r>
          <rPr>
            <b/>
            <sz val="16"/>
            <color indexed="81"/>
            <rFont val="Tahoma"/>
            <family val="2"/>
          </rPr>
          <t>BALANCE SHEET
The Balance Sheet indicates your financial position at a specific point in time (end of each month).  It summarizes everything the school owns, owes and the difference between the two, being equity.
Most of the fields on this statement are filled according to formula and require no user intervention.</t>
        </r>
        <r>
          <rPr>
            <sz val="16"/>
            <color indexed="81"/>
            <rFont val="Tahoma"/>
            <family val="2"/>
          </rPr>
          <t xml:space="preserve">
</t>
        </r>
      </text>
    </comment>
    <comment ref="A88" authorId="1">
      <text>
        <r>
          <rPr>
            <b/>
            <sz val="20"/>
            <color indexed="81"/>
            <rFont val="Tahoma"/>
            <family val="2"/>
          </rPr>
          <t>PAGE VIEW</t>
        </r>
        <r>
          <rPr>
            <b/>
            <sz val="16"/>
            <color indexed="81"/>
            <rFont val="Tahoma"/>
            <family val="2"/>
          </rPr>
          <t xml:space="preserve">
==============================
There is no user intervention required on the Cash Flow Statement.  It calculates automatically.</t>
        </r>
        <r>
          <rPr>
            <sz val="16"/>
            <color indexed="81"/>
            <rFont val="Tahoma"/>
            <family val="2"/>
          </rPr>
          <t xml:space="preserve">
</t>
        </r>
      </text>
    </comment>
    <comment ref="A117" authorId="1">
      <text>
        <r>
          <rPr>
            <b/>
            <sz val="14"/>
            <color indexed="81"/>
            <rFont val="Tahoma"/>
            <family val="2"/>
          </rPr>
          <t xml:space="preserve">
</t>
        </r>
        <r>
          <rPr>
            <b/>
            <sz val="20"/>
            <color indexed="81"/>
            <rFont val="Tahoma"/>
            <family val="2"/>
          </rPr>
          <t>PAGE VIEW</t>
        </r>
        <r>
          <rPr>
            <b/>
            <sz val="14"/>
            <color indexed="81"/>
            <rFont val="Tahoma"/>
            <family val="2"/>
          </rPr>
          <t xml:space="preserve">
</t>
        </r>
        <r>
          <rPr>
            <b/>
            <sz val="16"/>
            <color indexed="81"/>
            <rFont val="Tahoma"/>
            <family val="2"/>
          </rPr>
          <t>======================================
The Cash Balance chart is your CASH IN THE BANK.  Think of it as your bank account balance.
In cells C120 through N124, enter the amount of capital you need to raise in order to keep the cash balance above zero (with a comfortable pad in the event things don’t go exactly as planned).  If you can't raise additional capital, you will need to adjust your expenses, headcount and equipment purchases to be less than your revenues. 
Entries to the Equity Contribution cells (C120 to N124) are automatically reflected on the balance sheet and on this cash balance chart.
You cannot operate with a negative cash balance.  If the numbers in row 127 are all negative, the chart will not show a value.</t>
        </r>
      </text>
    </comment>
    <comment ref="A165" authorId="1">
      <text>
        <r>
          <rPr>
            <b/>
            <sz val="20"/>
            <color indexed="81"/>
            <rFont val="Tahoma"/>
            <family val="2"/>
          </rPr>
          <t>PAGE VIEW</t>
        </r>
        <r>
          <rPr>
            <b/>
            <sz val="16"/>
            <color indexed="81"/>
            <rFont val="Tahoma"/>
            <family val="2"/>
          </rPr>
          <t xml:space="preserve">
=============================
Burn Rate is defined as "The rate at which the Administration spends money".
An entity that burns hot" is one that is spending at a very rapid rate.  One that burns colder is conserving their cash.</t>
        </r>
        <r>
          <rPr>
            <sz val="16"/>
            <color indexed="81"/>
            <rFont val="Tahoma"/>
            <family val="2"/>
          </rPr>
          <t xml:space="preserve">
</t>
        </r>
        <r>
          <rPr>
            <b/>
            <sz val="16"/>
            <color indexed="81"/>
            <rFont val="Tahoma"/>
            <family val="2"/>
          </rPr>
          <t xml:space="preserve">The elements of burn rate are listed below on lines 168 through 169, Operating Expenses, and Equipment Purchases.
</t>
        </r>
      </text>
    </comment>
  </commentList>
</comments>
</file>

<file path=xl/comments8.xml><?xml version="1.0" encoding="utf-8"?>
<comments xmlns="http://schemas.openxmlformats.org/spreadsheetml/2006/main">
  <authors>
    <author>Ron Johnson</author>
  </authors>
  <commentList>
    <comment ref="C2" authorId="0">
      <text>
        <r>
          <rPr>
            <b/>
            <sz val="20"/>
            <color indexed="81"/>
            <rFont val="Tahoma"/>
            <family val="2"/>
          </rPr>
          <t>PAGE-VIEW</t>
        </r>
        <r>
          <rPr>
            <b/>
            <sz val="14"/>
            <color indexed="81"/>
            <rFont val="Tahoma"/>
            <family val="2"/>
          </rPr>
          <t xml:space="preserve">
================================
</t>
        </r>
        <r>
          <rPr>
            <b/>
            <sz val="16"/>
            <color indexed="81"/>
            <rFont val="Tahoma"/>
            <family val="2"/>
          </rPr>
          <t>5 YEAR INCOME STATEMENT PROJECTION</t>
        </r>
        <r>
          <rPr>
            <sz val="16"/>
            <color indexed="81"/>
            <rFont val="Tahoma"/>
            <family val="2"/>
          </rPr>
          <t xml:space="preserve">
</t>
        </r>
        <r>
          <rPr>
            <b/>
            <sz val="16"/>
            <color indexed="81"/>
            <rFont val="Tahoma"/>
            <family val="2"/>
          </rPr>
          <t>This statement is prepared  from the operating plan detail for the first two years (commonly called a "Bottoms-Up" approach) and from a summary percentage extrapolation basis, commonly called a "Top-Down" approach, for the last three years.
The percentages in the middle of the worksheet are used to calculate revenue gross margin and expense growth.  The blue fields are input fields. 
Some discreet number input cells are shown on the Balance Sheet. 
You must have completed two years of detailed planning to use this 5 year forecast.</t>
        </r>
      </text>
    </comment>
    <comment ref="E51" authorId="0">
      <text>
        <r>
          <rPr>
            <b/>
            <sz val="14"/>
            <color indexed="81"/>
            <rFont val="Tahoma"/>
            <family val="2"/>
          </rPr>
          <t xml:space="preserve">Fixed Assets - Computers - This is the total amount of computer equipment you expect to have on hand at the end of the year.
</t>
        </r>
      </text>
    </comment>
    <comment ref="E52" authorId="0">
      <text>
        <r>
          <rPr>
            <b/>
            <sz val="14"/>
            <color indexed="81"/>
            <rFont val="Tahoma"/>
            <family val="2"/>
          </rPr>
          <t>Fixed Assets - Furnishings - This is the total dollar value of furnishings you expect to have on hand at the end of this year.</t>
        </r>
        <r>
          <rPr>
            <sz val="8"/>
            <color indexed="81"/>
            <rFont val="Tahoma"/>
            <family val="2"/>
          </rPr>
          <t xml:space="preserve">
</t>
        </r>
      </text>
    </comment>
    <comment ref="E101" authorId="0">
      <text>
        <r>
          <rPr>
            <b/>
            <sz val="14"/>
            <color indexed="81"/>
            <rFont val="Tahoma"/>
            <family val="2"/>
          </rPr>
          <t>Increase in Funding - The additional amount of equity funding which will be required.</t>
        </r>
        <r>
          <rPr>
            <sz val="8"/>
            <color indexed="81"/>
            <rFont val="Tahoma"/>
            <family val="2"/>
          </rPr>
          <t xml:space="preserve">
</t>
        </r>
      </text>
    </comment>
  </commentList>
</comments>
</file>

<file path=xl/sharedStrings.xml><?xml version="1.0" encoding="utf-8"?>
<sst xmlns="http://schemas.openxmlformats.org/spreadsheetml/2006/main" count="1365" uniqueCount="421">
  <si>
    <t>CONFIDENTIAL</t>
  </si>
  <si>
    <t>Total</t>
  </si>
  <si>
    <t>Annual</t>
  </si>
  <si>
    <t>Months</t>
  </si>
  <si>
    <t>Payroll Taxes</t>
  </si>
  <si>
    <t>Other</t>
  </si>
  <si>
    <t>INCOME STATEMENT</t>
  </si>
  <si>
    <t>REVENUE</t>
  </si>
  <si>
    <t>Total Revenue</t>
  </si>
  <si>
    <t>OPERATING EXPENSES</t>
  </si>
  <si>
    <t>Total Expenses</t>
  </si>
  <si>
    <t>Depreciation</t>
  </si>
  <si>
    <t>Net Income</t>
  </si>
  <si>
    <t>Interest Expense</t>
  </si>
  <si>
    <t>Interest Income</t>
  </si>
  <si>
    <t>BALANCE SHEET</t>
  </si>
  <si>
    <t>ASSETS</t>
  </si>
  <si>
    <t>Cash</t>
  </si>
  <si>
    <t>Deposits</t>
  </si>
  <si>
    <t>Current Assets</t>
  </si>
  <si>
    <t>Total Current Assets</t>
  </si>
  <si>
    <t>Fixed Assets</t>
  </si>
  <si>
    <t>Total Fixed Assets</t>
  </si>
  <si>
    <t>Total Assets</t>
  </si>
  <si>
    <t>LIABILITIES</t>
  </si>
  <si>
    <t>Current Liabilities</t>
  </si>
  <si>
    <t>Total Current Liabilities</t>
  </si>
  <si>
    <t>Long Term Liabilities</t>
  </si>
  <si>
    <t>Total Long Term Liabilities</t>
  </si>
  <si>
    <t>Total Liabilities</t>
  </si>
  <si>
    <t>EQUITY</t>
  </si>
  <si>
    <t>Retained Earnings</t>
  </si>
  <si>
    <t>Total Equity</t>
  </si>
  <si>
    <t>Total Liabilities &amp; Equity</t>
  </si>
  <si>
    <t>Difference</t>
  </si>
  <si>
    <t>CASH FLOW</t>
  </si>
  <si>
    <t>Net income</t>
  </si>
  <si>
    <t>Add: Depreciation</t>
  </si>
  <si>
    <t>Increase/Decrease</t>
  </si>
  <si>
    <t>Beginning Cash Balance</t>
  </si>
  <si>
    <t>Ending Cash Balance</t>
  </si>
  <si>
    <t>Total Depreciation</t>
  </si>
  <si>
    <t>P</t>
  </si>
  <si>
    <t>Purchase</t>
  </si>
  <si>
    <t>Total Computer Equipment Purchased</t>
  </si>
  <si>
    <t>Total Computer Equipment Leased</t>
  </si>
  <si>
    <t>Interest Rate</t>
  </si>
  <si>
    <t>Term (Months)</t>
  </si>
  <si>
    <t>Lease Rate Factor</t>
  </si>
  <si>
    <t>Accum. Depreciation</t>
  </si>
  <si>
    <t>Total Equity Contributed</t>
  </si>
  <si>
    <t>Operating Lease</t>
  </si>
  <si>
    <t>or *Lease</t>
  </si>
  <si>
    <t>Operating Expenses</t>
  </si>
  <si>
    <t>Total Furnishings Purchased</t>
  </si>
  <si>
    <t>Total Furnishings Leased</t>
  </si>
  <si>
    <t>Total Fixed Assets Purchased</t>
  </si>
  <si>
    <t>Total Fixed Assets Leased</t>
  </si>
  <si>
    <t>Cash Balance</t>
  </si>
  <si>
    <t>Remaining Loan Balance</t>
  </si>
  <si>
    <t>(Inc) Dec in Current Assets</t>
  </si>
  <si>
    <t>(Inc) Dec in Fixed Assets</t>
  </si>
  <si>
    <t>Inc (Dec) in Current Liabilities</t>
  </si>
  <si>
    <t>Principal Amount</t>
  </si>
  <si>
    <t>Interest Only? (Y or N)</t>
  </si>
  <si>
    <t>N</t>
  </si>
  <si>
    <t>Total Payment</t>
  </si>
  <si>
    <t>Principal Portion of Payment</t>
  </si>
  <si>
    <t>Interest Portion of Payment</t>
  </si>
  <si>
    <t>Beginning Loan Balance</t>
  </si>
  <si>
    <t>Less Principal Payment</t>
  </si>
  <si>
    <t>Increase In Funding</t>
  </si>
  <si>
    <t xml:space="preserve">Net Cash Flow </t>
  </si>
  <si>
    <t>Inc(Dec) in Long Term Liabilities</t>
  </si>
  <si>
    <t xml:space="preserve">    Total Current Assets</t>
  </si>
  <si>
    <t xml:space="preserve">    Total Fixed Assets</t>
  </si>
  <si>
    <t>Long-Term Liabilities</t>
  </si>
  <si>
    <t xml:space="preserve">    Total Equity</t>
  </si>
  <si>
    <t>Total Equity &amp; Liability</t>
  </si>
  <si>
    <t>(difference)</t>
  </si>
  <si>
    <t>Net Income (Loss)</t>
  </si>
  <si>
    <t>Add Back: Depreciation</t>
  </si>
  <si>
    <t>Changes in Working Capital</t>
  </si>
  <si>
    <t>Cash Flow From Operations</t>
  </si>
  <si>
    <t>Net Cash Flow</t>
  </si>
  <si>
    <t>ENDING CASH BALANCE</t>
  </si>
  <si>
    <t>5 Year Income Statement Projection</t>
  </si>
  <si>
    <t>Revenue</t>
  </si>
  <si>
    <t xml:space="preserve">    Total Current Liabilities</t>
  </si>
  <si>
    <t xml:space="preserve">    Total Long Term Liabilities</t>
  </si>
  <si>
    <t>Operating Income</t>
  </si>
  <si>
    <r>
      <t>Cumulative</t>
    </r>
    <r>
      <rPr>
        <sz val="12"/>
        <rFont val="Arial"/>
        <family val="2"/>
      </rPr>
      <t xml:space="preserve"> Net Income (Loss)</t>
    </r>
  </si>
  <si>
    <t>Start Month (1-12)</t>
  </si>
  <si>
    <t>Computer Equipment Leased</t>
  </si>
  <si>
    <t>Furnishings Leased</t>
  </si>
  <si>
    <t>Monthly Lease Payment</t>
  </si>
  <si>
    <t>Total Leased Equipment</t>
  </si>
  <si>
    <t>DEBT FUNDING - Page 2</t>
  </si>
  <si>
    <t>BURN RATE - Chart</t>
  </si>
  <si>
    <t>Month</t>
  </si>
  <si>
    <t>Year</t>
  </si>
  <si>
    <t>(Dollars)</t>
  </si>
  <si>
    <t>*Lease - Use "L" if title remains with the Lessor (operating Lease).  If title passes to the Lessee, use the capital lease option in the "Funding" section of this model.</t>
  </si>
  <si>
    <t>Inc (Dec) in L/T Liabilities</t>
  </si>
  <si>
    <t>Undefined Equity</t>
  </si>
  <si>
    <t>Capital Stock</t>
  </si>
  <si>
    <t>Equipment Purchases</t>
  </si>
  <si>
    <t>Total Headcount</t>
  </si>
  <si>
    <t>Salary</t>
  </si>
  <si>
    <t>Salaries</t>
  </si>
  <si>
    <t>Equipment Leases</t>
  </si>
  <si>
    <t>Office Supplies</t>
  </si>
  <si>
    <t>Software Licenses/Books</t>
  </si>
  <si>
    <t>Beginning</t>
  </si>
  <si>
    <t>Balance</t>
  </si>
  <si>
    <t>Furniture &amp; Fixtures</t>
  </si>
  <si>
    <t xml:space="preserve">Net Margin </t>
  </si>
  <si>
    <t>Prior</t>
  </si>
  <si>
    <t>Year End</t>
  </si>
  <si>
    <t xml:space="preserve">Net Income </t>
  </si>
  <si>
    <t>Net Margin</t>
  </si>
  <si>
    <t>Net/Net Margin</t>
  </si>
  <si>
    <t>Notes Payable</t>
  </si>
  <si>
    <t>Photocopier</t>
  </si>
  <si>
    <t>Fax Machine</t>
  </si>
  <si>
    <t>Phone System</t>
  </si>
  <si>
    <t>Office Furniture</t>
  </si>
  <si>
    <t>Wall Art</t>
  </si>
  <si>
    <t>Conference Room</t>
  </si>
  <si>
    <t>-&gt; Misc/Contingency</t>
  </si>
  <si>
    <t>Employee Related</t>
  </si>
  <si>
    <t>Facilities</t>
  </si>
  <si>
    <t>Total Operating Expenses</t>
  </si>
  <si>
    <t>Total Consultants</t>
  </si>
  <si>
    <t>L</t>
  </si>
  <si>
    <t>5 Year Balance Sheet Projection</t>
  </si>
  <si>
    <t>5 Year Cash Flow Projection</t>
  </si>
  <si>
    <t>Consultant #1</t>
  </si>
  <si>
    <t>Consultant #2</t>
  </si>
  <si>
    <t>Employee Incentives</t>
  </si>
  <si>
    <t>Depreciation/Amort</t>
  </si>
  <si>
    <t>Vehicles</t>
  </si>
  <si>
    <t>Additional Paid-in Capital</t>
  </si>
  <si>
    <t>Paid-In Capital</t>
  </si>
  <si>
    <t>Man Months</t>
  </si>
  <si>
    <t>Draft 1.0</t>
  </si>
  <si>
    <t>FURNITURE &amp; FIXTURES</t>
  </si>
  <si>
    <t>Total Employee Related</t>
  </si>
  <si>
    <t>Total Facilities</t>
  </si>
  <si>
    <t>Total Administrative</t>
  </si>
  <si>
    <t>Prepared By:</t>
  </si>
  <si>
    <t>Total Salaries &amp; Consultants Fees</t>
  </si>
  <si>
    <t>Total Consultants Fees</t>
  </si>
  <si>
    <t>Start Month (13-24)</t>
  </si>
  <si>
    <t>Undefined</t>
  </si>
  <si>
    <t>Note Payable</t>
  </si>
  <si>
    <t>nature of the model is understood.</t>
  </si>
  <si>
    <t>The entire model presents in landscape mode.</t>
  </si>
  <si>
    <t>This is a flexible model allowing the user to modify any format they desire to customize for individual use.</t>
  </si>
  <si>
    <t>Overwriting the wrong cells will produce an out-of-balance condition on the balance sheet statement (Financials worksheet, Page 3 &amp; 4).</t>
  </si>
  <si>
    <t>The user may want to refer to the last line on the balance sheet (Difference) from time to time to verify model integrity. Difference should equal zero.</t>
  </si>
  <si>
    <t>All debt and equity funding scenarios automatically alter the financial statements.</t>
  </si>
  <si>
    <t xml:space="preserve">There are no hidden or protected cells columns or rows, no macros, no named ranges.  All schedules will print out using the standard </t>
  </si>
  <si>
    <t>All numeric changes to the model back into cash on the balance sheet, via the cash flow statement.</t>
  </si>
  <si>
    <t>the cash balance chart (Financials Tab, page 7 &amp; 8) as the model is created.</t>
  </si>
  <si>
    <t>User uses this model at their own risk.  No fitness for use or specific accuracy is implied.</t>
  </si>
  <si>
    <t>This model does not necessarily conform to GAAP.  It is a management cash planning and budgeting tool.</t>
  </si>
  <si>
    <t>COVER SHEET</t>
  </si>
  <si>
    <t>EQUIPMENT (FIXED ASSETS)</t>
  </si>
  <si>
    <t>INSTRUCTIONS FOR USE</t>
  </si>
  <si>
    <t>generally not affect the worksheets to the left of the deleted sheet.</t>
  </si>
  <si>
    <t>This is an operations planning model that does not model after-tax scenarios.  The user can modify it to report after tax if that is their intended use.</t>
  </si>
  <si>
    <t>or change all schedules to Jan, Feb, etc. or any month designation desired.</t>
  </si>
  <si>
    <t>The entire model can be previewed and printed by selecting File, Print, Entire Workbook and either Preview or Print.</t>
  </si>
  <si>
    <t xml:space="preserve">Generally speaking, the model flows through the worksheet tabs from left to right.  That is, deleting the worksheets to the right will </t>
  </si>
  <si>
    <t>File, Print commands.  All schedules with which you work will print out using the printer icon on the toolbar.</t>
  </si>
  <si>
    <t>EXPENSE BUDGET</t>
  </si>
  <si>
    <t>NOTE - All data entered to this worksheet should be for a one-time acquisition cost only.  Do not enter monthly amounts here unless they are for monthly acquisitions of additional equipment.</t>
  </si>
  <si>
    <t>Help can be obtained at, or fixes reported to, svcg@moscow.com</t>
  </si>
  <si>
    <t>STAFF</t>
  </si>
  <si>
    <t>Budget Plan</t>
  </si>
  <si>
    <t>Superintendent</t>
  </si>
  <si>
    <t>Position</t>
  </si>
  <si>
    <t>Name</t>
  </si>
  <si>
    <t>FACULTY</t>
  </si>
  <si>
    <t>FACULTY SALARIES</t>
  </si>
  <si>
    <t>STAFF SALARIES</t>
  </si>
  <si>
    <t>Total Staff Employees</t>
  </si>
  <si>
    <t>Total Staff Salaries</t>
  </si>
  <si>
    <t>Total Faculty Salaries</t>
  </si>
  <si>
    <r>
      <t xml:space="preserve">FACULTY HEADCOUNT UNITS </t>
    </r>
    <r>
      <rPr>
        <sz val="18"/>
        <rFont val="Arial"/>
        <family val="2"/>
      </rPr>
      <t>(FTE)</t>
    </r>
  </si>
  <si>
    <r>
      <t xml:space="preserve">STAFF HEADCOUNT UNITS </t>
    </r>
    <r>
      <rPr>
        <sz val="18"/>
        <rFont val="Arial"/>
        <family val="2"/>
      </rPr>
      <t>(FTE)</t>
    </r>
  </si>
  <si>
    <t xml:space="preserve">STAFF </t>
  </si>
  <si>
    <t>ENROLLMENT FORECAST</t>
  </si>
  <si>
    <t>NUMBER OF STUDENTS</t>
  </si>
  <si>
    <t>Grade 2</t>
  </si>
  <si>
    <t>Grade 3</t>
  </si>
  <si>
    <t>Grade 4</t>
  </si>
  <si>
    <t>Grade 5</t>
  </si>
  <si>
    <t>Grade 6</t>
  </si>
  <si>
    <t>Other Revenue</t>
  </si>
  <si>
    <t>Tuition</t>
  </si>
  <si>
    <t>School Year __</t>
  </si>
  <si>
    <t>The primary use of this model is to determine the amount of cash a school will require to fund its operations.  The user may want to watch</t>
  </si>
  <si>
    <t>This model consists of 35 pages of financial and metric schedules for forecasting the operations of the start-up or ongoing school.</t>
  </si>
  <si>
    <t>Entering the "School Name" and "Draft #" on the cover sheet puts these designations on all worksheets.</t>
  </si>
  <si>
    <t xml:space="preserve">A beginning balance sheet column is used for schools already showing balance sheet history.  (The model can be used for </t>
  </si>
  <si>
    <t>pure start-ups or ongoing schools).</t>
  </si>
  <si>
    <r>
      <t xml:space="preserve">Please be aware that the model shows individual employee salaries.  </t>
    </r>
    <r>
      <rPr>
        <b/>
        <u/>
        <sz val="14"/>
        <rFont val="Arial"/>
        <family val="2"/>
      </rPr>
      <t>Treat this plan as confidential material</t>
    </r>
    <r>
      <rPr>
        <b/>
        <sz val="14"/>
        <rFont val="Arial"/>
        <family val="2"/>
      </rPr>
      <t>.</t>
    </r>
  </si>
  <si>
    <t>SCHOOL BUDGET PLANNING MODEL</t>
  </si>
  <si>
    <t>Ron Johnson</t>
  </si>
  <si>
    <t>We hope you enjoy using this budget plan model and that its use encourages your school to an even higher academic standard.</t>
  </si>
  <si>
    <t>LAND</t>
  </si>
  <si>
    <t>Building 1</t>
  </si>
  <si>
    <t>Classroom Furniture</t>
  </si>
  <si>
    <t>BUILDINGS and IMPROVEMENTS</t>
  </si>
  <si>
    <t>Buildings &amp; Imrovements</t>
  </si>
  <si>
    <t>Audio Visual Equipment</t>
  </si>
  <si>
    <t>Kitchen Equipment</t>
  </si>
  <si>
    <t>Music Stands</t>
  </si>
  <si>
    <t>Piano</t>
  </si>
  <si>
    <t>Land</t>
  </si>
  <si>
    <t>Buildings &amp; Improvements</t>
  </si>
  <si>
    <t>Total Buildings &amp; Improvements</t>
  </si>
  <si>
    <t>Total Bldg &amp; Improv Leased</t>
  </si>
  <si>
    <t>DEBT FUNDING</t>
  </si>
  <si>
    <t>July</t>
  </si>
  <si>
    <t>Aug</t>
  </si>
  <si>
    <t>Sept</t>
  </si>
  <si>
    <t>Oct</t>
  </si>
  <si>
    <t>Nov</t>
  </si>
  <si>
    <t>Dec</t>
  </si>
  <si>
    <t>Jan</t>
  </si>
  <si>
    <t>Feb</t>
  </si>
  <si>
    <t>March</t>
  </si>
  <si>
    <t>April</t>
  </si>
  <si>
    <t>May</t>
  </si>
  <si>
    <t>June</t>
  </si>
  <si>
    <t>LINE OF CREDIT</t>
  </si>
  <si>
    <t>Line of Credit</t>
  </si>
  <si>
    <t>NOTE PAYABLE</t>
  </si>
  <si>
    <t>OPERATING LEASE</t>
  </si>
  <si>
    <t>Y</t>
  </si>
  <si>
    <t>Teaching Materials</t>
  </si>
  <si>
    <t>Textbooks</t>
  </si>
  <si>
    <t>Periodicals</t>
  </si>
  <si>
    <t>Testing Materials</t>
  </si>
  <si>
    <t>Classroom Supplies</t>
  </si>
  <si>
    <t>Total Teaching Materials</t>
  </si>
  <si>
    <t>Benefits - Medical</t>
  </si>
  <si>
    <t>Retirement</t>
  </si>
  <si>
    <t>Education</t>
  </si>
  <si>
    <t>Continuing Education</t>
  </si>
  <si>
    <t>Janitorial Supplies</t>
  </si>
  <si>
    <t>Maintenance Supplies</t>
  </si>
  <si>
    <t>Facility Insurance</t>
  </si>
  <si>
    <t>Library Costs</t>
  </si>
  <si>
    <t>Development Expense</t>
  </si>
  <si>
    <t>Publications</t>
  </si>
  <si>
    <t>Advertising</t>
  </si>
  <si>
    <t>Programs</t>
  </si>
  <si>
    <t>Travel</t>
  </si>
  <si>
    <t>Total Development Expense</t>
  </si>
  <si>
    <t>Administrative Expense</t>
  </si>
  <si>
    <t>Conference Expense</t>
  </si>
  <si>
    <t>Legal &amp; Accounting</t>
  </si>
  <si>
    <t>Banking Fees</t>
  </si>
  <si>
    <t>Late Charges</t>
  </si>
  <si>
    <t>Tuition Assistance</t>
  </si>
  <si>
    <t>Dues &amp; Fees</t>
  </si>
  <si>
    <t>Stationary</t>
  </si>
  <si>
    <t>Copier Supplies</t>
  </si>
  <si>
    <t>Computer Supplies</t>
  </si>
  <si>
    <t>Postage</t>
  </si>
  <si>
    <t>Telephone</t>
  </si>
  <si>
    <t>Utilities - Gas &amp; Electric</t>
  </si>
  <si>
    <t>Utilities - Refuse</t>
  </si>
  <si>
    <t>Substitute Cost</t>
  </si>
  <si>
    <t>SUBSTITUTE FACULTY</t>
  </si>
  <si>
    <t>Substitute 1</t>
  </si>
  <si>
    <t>Substitute 2</t>
  </si>
  <si>
    <t>Total Substitute Fees</t>
  </si>
  <si>
    <t>Total Faculty Salaries &amp; Substitute Fees</t>
  </si>
  <si>
    <t>Total Substitute Headcount</t>
  </si>
  <si>
    <t>Total Faculty Headcount</t>
  </si>
  <si>
    <t>PROGRAM BUDGET</t>
  </si>
  <si>
    <t>Program Name</t>
  </si>
  <si>
    <t>Travel Expenses</t>
  </si>
  <si>
    <t>Position #9</t>
  </si>
  <si>
    <t>Position #10</t>
  </si>
  <si>
    <t>Description of Event:</t>
  </si>
  <si>
    <t>Date of Event:</t>
  </si>
  <si>
    <t>Coach 1</t>
  </si>
  <si>
    <t>Coach 2</t>
  </si>
  <si>
    <t>Assistant Coach</t>
  </si>
  <si>
    <t>Referee (2)</t>
  </si>
  <si>
    <t>Joe Smith</t>
  </si>
  <si>
    <t>Todd Lundgren</t>
  </si>
  <si>
    <t>Mary James</t>
  </si>
  <si>
    <t>Mike/Dave</t>
  </si>
  <si>
    <t>Call Participants</t>
  </si>
  <si>
    <t>Rent tables and chairs</t>
  </si>
  <si>
    <t>Hold a kick-off meeting</t>
  </si>
  <si>
    <t>Ticket Takers</t>
  </si>
  <si>
    <t>Marla/Jan/Rob</t>
  </si>
  <si>
    <t>Refreshment Booth</t>
  </si>
  <si>
    <t>Custodian</t>
  </si>
  <si>
    <t>Tom Collins</t>
  </si>
  <si>
    <t>TBA</t>
  </si>
  <si>
    <t>Day of Event:</t>
  </si>
  <si>
    <t>Friday Night</t>
  </si>
  <si>
    <t>Prepare Programs</t>
  </si>
  <si>
    <t>Stipends Paid</t>
  </si>
  <si>
    <t>Total Stipends Paid</t>
  </si>
  <si>
    <t>Guest Athlete</t>
  </si>
  <si>
    <t>Equipment Rental</t>
  </si>
  <si>
    <t>Ice</t>
  </si>
  <si>
    <t>Drinks</t>
  </si>
  <si>
    <t>Other Refreshments</t>
  </si>
  <si>
    <t>Canopy Rental</t>
  </si>
  <si>
    <t>Gifts</t>
  </si>
  <si>
    <t>Trophies</t>
  </si>
  <si>
    <t>Total Program Budget</t>
  </si>
  <si>
    <t>Have budget approved</t>
  </si>
  <si>
    <t>Talk to WSU about guest athlete</t>
  </si>
  <si>
    <t>Call referees to reserve date</t>
  </si>
  <si>
    <t>Get change box</t>
  </si>
  <si>
    <t>Get keys to Tom</t>
  </si>
  <si>
    <t>Review refreshments list with Joleen</t>
  </si>
  <si>
    <t>Be sure air conditioning is fixed prior to event</t>
  </si>
  <si>
    <t>Talk to Tom about floor protection</t>
  </si>
  <si>
    <t>Discuss event pricing with the committee</t>
  </si>
  <si>
    <t>Parking Monitor to direct traffic?</t>
  </si>
  <si>
    <t>Arnold S.</t>
  </si>
  <si>
    <t>TASKS TO BE COMPLETED</t>
  </si>
  <si>
    <t>Advance Ticket Purchase</t>
  </si>
  <si>
    <t>Price</t>
  </si>
  <si>
    <t>ATD Ticket Purchase</t>
  </si>
  <si>
    <t>Net Program Profit</t>
  </si>
  <si>
    <t>EXPENSES</t>
  </si>
  <si>
    <t>STIPENDS PAID</t>
  </si>
  <si>
    <t>REVENUES</t>
  </si>
  <si>
    <t>EVENT STAFFING</t>
  </si>
  <si>
    <t>This is a totally ficticious event.</t>
  </si>
  <si>
    <t>Anticipated Attendance:</t>
  </si>
  <si>
    <t>% ATD:</t>
  </si>
  <si>
    <t>% in Advance:</t>
  </si>
  <si>
    <t>Refreshments (Avg/person)</t>
  </si>
  <si>
    <t>Novelties (Avg/person)</t>
  </si>
  <si>
    <t>Other (Avg/person)</t>
  </si>
  <si>
    <r>
      <t xml:space="preserve">User input is generally defined as </t>
    </r>
    <r>
      <rPr>
        <b/>
        <sz val="14"/>
        <color indexed="12"/>
        <rFont val="Arial"/>
        <family val="2"/>
      </rPr>
      <t>blue text.</t>
    </r>
    <r>
      <rPr>
        <sz val="14"/>
        <color indexed="12"/>
        <rFont val="Arial"/>
        <family val="2"/>
      </rPr>
      <t xml:space="preserve">  Other cells can be overwritten with values or modified formulas once the general </t>
    </r>
  </si>
  <si>
    <t>Program #1 Name</t>
  </si>
  <si>
    <t>Program #2 Name</t>
  </si>
  <si>
    <t>Program #3 Name</t>
  </si>
  <si>
    <t>Program #4 Name</t>
  </si>
  <si>
    <t>Program #5 Name</t>
  </si>
  <si>
    <t>PROGRAM BUDGET SUMMARY</t>
  </si>
  <si>
    <t>NET PROFIT</t>
  </si>
  <si>
    <t>Total Program Revenues</t>
  </si>
  <si>
    <t>Total Program Net Profit</t>
  </si>
  <si>
    <t>Total Program Expenses</t>
  </si>
  <si>
    <t>Month of Event:</t>
  </si>
  <si>
    <t>Monthly</t>
  </si>
  <si>
    <t>Total Tuition - Monthly Payers</t>
  </si>
  <si>
    <t>Total Students Each Month</t>
  </si>
  <si>
    <t>Total Tuition</t>
  </si>
  <si>
    <t>This is a 2 year planning model. However, for simplicity of use, only one year is set for printing.  To print two years of detail, go to "View", "Page Break Preview",</t>
  </si>
  <si>
    <t>and with your mouse, drag the blue line at the end of the first year to the end of the second year.  2 years will now print.</t>
  </si>
  <si>
    <t>% MONTHLY PAYERS</t>
  </si>
  <si>
    <t>TUITION - ADVANCE PAYERS</t>
  </si>
  <si>
    <t>TUITION - MONTHLY PAYERS</t>
  </si>
  <si>
    <t>NUMBER OF ADVANCE PAYERS</t>
  </si>
  <si>
    <t>Rent</t>
  </si>
  <si>
    <t xml:space="preserve">Internet </t>
  </si>
  <si>
    <t>Student</t>
  </si>
  <si>
    <t>Dollars</t>
  </si>
  <si>
    <t>Administrator</t>
  </si>
  <si>
    <t>Janitorial/Maintenance</t>
  </si>
  <si>
    <t>Instructor - Grade 1</t>
  </si>
  <si>
    <t>Instructor - Grade 2</t>
  </si>
  <si>
    <t>Instructor - Grade 3</t>
  </si>
  <si>
    <t>Instructor - Grade 4</t>
  </si>
  <si>
    <t>Instructor - Grade 5</t>
  </si>
  <si>
    <t>CONSULTANTS</t>
  </si>
  <si>
    <t>Graduation Ceremony and Reception</t>
  </si>
  <si>
    <t>GRADUATION</t>
  </si>
  <si>
    <t>Main Speaker</t>
  </si>
  <si>
    <t>George Bush Jr.</t>
  </si>
  <si>
    <t>Talk to White House about guest speaker</t>
  </si>
  <si>
    <t>Be sure gardening is completed</t>
  </si>
  <si>
    <t>Position #8</t>
  </si>
  <si>
    <t>BASKETBALL PLAYOFFS</t>
  </si>
  <si>
    <t>Many thanks to Tom Garfield of Moscow, Idaho for his help and encourgement in development of this model.</t>
  </si>
  <si>
    <t>For comments, help with problems or for assistance with modifications, contact:</t>
  </si>
  <si>
    <t xml:space="preserve">Changing the months at the top of the "Staff and Faculty" schedule (blue text) modifies all months throughout the plan.  (User can stay with Month 1, Month 2, etc </t>
  </si>
  <si>
    <t>CAPITAL REQUIRED</t>
  </si>
  <si>
    <t>CAPITAL FUNDING</t>
  </si>
  <si>
    <t>THIS MODEL HAS BEEN LOADED WITH SAMPLE DATA.  DO NOT RELY ON THIS INFORMATION AS ACCURATE.</t>
  </si>
  <si>
    <t>Grade 1</t>
  </si>
  <si>
    <t>Total Salaries</t>
  </si>
  <si>
    <t>Grade 7</t>
  </si>
  <si>
    <t>Grade 8</t>
  </si>
  <si>
    <t>Program and Other Revenue</t>
  </si>
  <si>
    <t>Consultant Cost</t>
  </si>
  <si>
    <t>Total Salaries Only</t>
  </si>
  <si>
    <t>School Name</t>
  </si>
  <si>
    <t>Instructor - Grade 6</t>
  </si>
  <si>
    <t>(Graphic)</t>
  </si>
  <si>
    <t>916-524-3999 (Cell-Text or call)</t>
  </si>
  <si>
    <t>Accounts Payable (15 days)</t>
  </si>
  <si>
    <t>Improvement 1</t>
  </si>
  <si>
    <t>Improvement 2</t>
  </si>
  <si>
    <t>Improvement 3</t>
  </si>
  <si>
    <t>Improvement 4</t>
  </si>
  <si>
    <t>Improvement 5</t>
  </si>
  <si>
    <t>Bus</t>
  </si>
  <si>
    <t>Planned Programs</t>
  </si>
  <si>
    <t>Instructor - Grade 7 and 8</t>
  </si>
  <si>
    <t>Total Tuition -Advance Payers</t>
  </si>
  <si>
    <t>Total Advance Payers</t>
  </si>
  <si>
    <t>Model Version: Beta 1.3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</si>
</sst>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_);_(* \(#,##0\);_(* &quot;-&quot;_);_(@_)"/>
    <numFmt numFmtId="165" formatCode="_(&quot;$&quot;* #,##0.00_);_(&quot;$&quot;* \(#,##0.00\);_(&quot;$&quot;* &quot;-&quot;??_);_(@_)"/>
    <numFmt numFmtId="166" formatCode="_(* #,##0.00_);_(* \(#,##0.00\);_(* &quot;-&quot;??_);_(@_)"/>
    <numFmt numFmtId="167" formatCode="General_)"/>
    <numFmt numFmtId="168" formatCode="mmmm\ d\,\ yyyy"/>
    <numFmt numFmtId="169" formatCode="mmm"/>
    <numFmt numFmtId="170" formatCode="_(* #,##0.0_);_(* \(#,##0.0\);_(* &quot;-&quot;??_);_(@_)"/>
    <numFmt numFmtId="171" formatCode="_(* #,##0_);_(* \(#,##0\);_(* &quot;-&quot;??_);_(@_)"/>
    <numFmt numFmtId="172" formatCode="0.0%"/>
    <numFmt numFmtId="173" formatCode="_(&quot;$&quot;* #,##0_);_(&quot;$&quot;* \(#,##0\);_(&quot;$&quot;* &quot;-&quot;??_);_(@_)"/>
    <numFmt numFmtId="174" formatCode="0_);\(0\)"/>
  </numFmts>
  <fonts count="86" x14ac:knownFonts="1">
    <font>
      <sz val="14"/>
      <name val="Arial"/>
    </font>
    <font>
      <sz val="14"/>
      <name val="Arial"/>
    </font>
    <font>
      <sz val="10"/>
      <name val="Arial"/>
      <family val="2"/>
    </font>
    <font>
      <b/>
      <u/>
      <sz val="14"/>
      <name val="Arial MT"/>
    </font>
    <font>
      <b/>
      <sz val="10"/>
      <color indexed="10"/>
      <name val="Arial"/>
      <family val="2"/>
    </font>
    <font>
      <b/>
      <sz val="12"/>
      <name val="Arial"/>
      <family val="2"/>
    </font>
    <font>
      <sz val="12"/>
      <name val="Arial"/>
      <family val="2"/>
    </font>
    <font>
      <b/>
      <sz val="22"/>
      <name val="Arial"/>
      <family val="2"/>
    </font>
    <font>
      <sz val="18"/>
      <name val="Arial"/>
      <family val="2"/>
    </font>
    <font>
      <b/>
      <sz val="16"/>
      <name val="Arial"/>
      <family val="2"/>
    </font>
    <font>
      <i/>
      <sz val="10"/>
      <name val="Arial MT"/>
    </font>
    <font>
      <sz val="16"/>
      <name val="Arial"/>
      <family val="2"/>
    </font>
    <font>
      <sz val="14"/>
      <name val="Arial"/>
      <family val="2"/>
    </font>
    <font>
      <sz val="14"/>
      <color indexed="8"/>
      <name val="Arial"/>
      <family val="2"/>
    </font>
    <font>
      <b/>
      <sz val="18"/>
      <name val="Arial"/>
      <family val="2"/>
    </font>
    <font>
      <b/>
      <sz val="14"/>
      <name val="Arial"/>
      <family val="2"/>
    </font>
    <font>
      <b/>
      <sz val="14"/>
      <name val="Arial"/>
      <family val="2"/>
    </font>
    <font>
      <sz val="14"/>
      <color indexed="12"/>
      <name val="Arial"/>
      <family val="2"/>
    </font>
    <font>
      <sz val="14"/>
      <name val="Arial MT"/>
    </font>
    <font>
      <b/>
      <sz val="14"/>
      <color indexed="12"/>
      <name val="Arial"/>
      <family val="2"/>
    </font>
    <font>
      <b/>
      <sz val="14"/>
      <color indexed="8"/>
      <name val="Arial"/>
      <family val="2"/>
    </font>
    <font>
      <b/>
      <sz val="16"/>
      <color indexed="8"/>
      <name val="Arial"/>
      <family val="2"/>
    </font>
    <font>
      <sz val="16"/>
      <color indexed="8"/>
      <name val="Arial"/>
      <family val="2"/>
    </font>
    <font>
      <i/>
      <sz val="12"/>
      <name val="Arial"/>
      <family val="2"/>
    </font>
    <font>
      <sz val="15"/>
      <name val="Arial"/>
      <family val="2"/>
    </font>
    <font>
      <b/>
      <sz val="18"/>
      <color indexed="12"/>
      <name val="Arial"/>
      <family val="2"/>
    </font>
    <font>
      <b/>
      <sz val="18"/>
      <color indexed="9"/>
      <name val="Arial"/>
      <family val="2"/>
    </font>
    <font>
      <b/>
      <sz val="14"/>
      <name val="Arial MT"/>
    </font>
    <font>
      <sz val="12"/>
      <name val="Arial MT"/>
    </font>
    <font>
      <b/>
      <u/>
      <sz val="12"/>
      <name val="Arial MT"/>
    </font>
    <font>
      <sz val="11"/>
      <name val="Arial MT"/>
    </font>
    <font>
      <sz val="10"/>
      <color indexed="8"/>
      <name val="Arial MT"/>
    </font>
    <font>
      <sz val="14"/>
      <color indexed="10"/>
      <name val="Arial MT"/>
    </font>
    <font>
      <sz val="14"/>
      <color indexed="50"/>
      <name val="Arial MT"/>
    </font>
    <font>
      <b/>
      <sz val="14"/>
      <color indexed="8"/>
      <name val="Arial MT"/>
    </font>
    <font>
      <sz val="14"/>
      <color indexed="8"/>
      <name val="Arial MT"/>
    </font>
    <font>
      <b/>
      <sz val="12"/>
      <name val="Arial"/>
      <family val="2"/>
    </font>
    <font>
      <sz val="14"/>
      <color indexed="12"/>
      <name val="Arial MT"/>
    </font>
    <font>
      <sz val="12"/>
      <color indexed="8"/>
      <name val="Arial MT"/>
    </font>
    <font>
      <i/>
      <sz val="10"/>
      <name val="Arial"/>
      <family val="2"/>
    </font>
    <font>
      <i/>
      <sz val="14"/>
      <name val="Arial MT"/>
    </font>
    <font>
      <sz val="8"/>
      <color indexed="81"/>
      <name val="Tahoma"/>
      <family val="2"/>
    </font>
    <font>
      <b/>
      <sz val="14"/>
      <color indexed="81"/>
      <name val="Tahoma"/>
      <family val="2"/>
    </font>
    <font>
      <sz val="14"/>
      <color indexed="81"/>
      <name val="Tahoma"/>
      <family val="2"/>
    </font>
    <font>
      <b/>
      <sz val="12"/>
      <color indexed="81"/>
      <name val="Tahoma"/>
      <family val="2"/>
    </font>
    <font>
      <sz val="12"/>
      <color indexed="81"/>
      <name val="Tahoma"/>
      <family val="2"/>
    </font>
    <font>
      <b/>
      <sz val="14"/>
      <color indexed="17"/>
      <name val="Tahoma"/>
      <family val="2"/>
    </font>
    <font>
      <sz val="14"/>
      <color indexed="17"/>
      <name val="Tahoma"/>
      <family val="2"/>
    </font>
    <font>
      <b/>
      <sz val="18"/>
      <color indexed="81"/>
      <name val="Tahoma"/>
      <family val="2"/>
    </font>
    <font>
      <sz val="9"/>
      <name val="Arial"/>
      <family val="2"/>
    </font>
    <font>
      <sz val="13"/>
      <name val="Arial"/>
      <family val="2"/>
    </font>
    <font>
      <sz val="13"/>
      <color indexed="8"/>
      <name val="Arial"/>
      <family val="2"/>
    </font>
    <font>
      <sz val="13"/>
      <color indexed="12"/>
      <name val="Arial"/>
      <family val="2"/>
    </font>
    <font>
      <b/>
      <i/>
      <sz val="14"/>
      <color indexed="17"/>
      <name val="Arial"/>
      <family val="2"/>
    </font>
    <font>
      <b/>
      <sz val="14"/>
      <color indexed="17"/>
      <name val="Arial"/>
      <family val="2"/>
    </font>
    <font>
      <sz val="13"/>
      <color indexed="17"/>
      <name val="Arial"/>
      <family val="2"/>
    </font>
    <font>
      <b/>
      <sz val="10"/>
      <color indexed="12"/>
      <name val="Arial"/>
      <family val="2"/>
    </font>
    <font>
      <sz val="14"/>
      <color indexed="9"/>
      <name val="Arial"/>
      <family val="2"/>
    </font>
    <font>
      <b/>
      <u/>
      <sz val="14"/>
      <name val="Arial"/>
      <family val="2"/>
    </font>
    <font>
      <sz val="16"/>
      <color indexed="9"/>
      <name val="Arial"/>
      <family val="2"/>
    </font>
    <font>
      <b/>
      <sz val="18"/>
      <color indexed="8"/>
      <name val="Arial"/>
      <family val="2"/>
    </font>
    <font>
      <b/>
      <sz val="18"/>
      <name val="Arial MT"/>
    </font>
    <font>
      <b/>
      <sz val="20"/>
      <name val="Arial"/>
      <family val="2"/>
    </font>
    <font>
      <i/>
      <sz val="14"/>
      <color indexed="12"/>
      <name val="Arial MT"/>
    </font>
    <font>
      <i/>
      <sz val="10"/>
      <color indexed="8"/>
      <name val="Arial MT"/>
    </font>
    <font>
      <sz val="12"/>
      <color indexed="12"/>
      <name val="Arial"/>
      <family val="2"/>
    </font>
    <font>
      <sz val="16"/>
      <color indexed="12"/>
      <name val="Arial"/>
      <family val="2"/>
    </font>
    <font>
      <sz val="48"/>
      <color indexed="12"/>
      <name val="Arial"/>
      <family val="2"/>
    </font>
    <font>
      <sz val="28"/>
      <color indexed="12"/>
      <name val="Arial"/>
      <family val="2"/>
    </font>
    <font>
      <b/>
      <sz val="16"/>
      <color indexed="10"/>
      <name val="Arial"/>
      <family val="2"/>
    </font>
    <font>
      <b/>
      <sz val="16"/>
      <color indexed="12"/>
      <name val="Arial"/>
      <family val="2"/>
    </font>
    <font>
      <b/>
      <sz val="16"/>
      <color indexed="9"/>
      <name val="Arial"/>
      <family val="2"/>
    </font>
    <font>
      <sz val="14"/>
      <color indexed="12"/>
      <name val="Arial"/>
      <family val="2"/>
    </font>
    <font>
      <sz val="16"/>
      <color indexed="81"/>
      <name val="Tahoma"/>
      <family val="2"/>
    </font>
    <font>
      <b/>
      <sz val="16"/>
      <color indexed="81"/>
      <name val="Tahoma"/>
      <family val="2"/>
    </font>
    <font>
      <b/>
      <sz val="16"/>
      <color indexed="17"/>
      <name val="Tahoma"/>
      <family val="2"/>
    </font>
    <font>
      <sz val="16"/>
      <color indexed="17"/>
      <name val="Tahoma"/>
      <family val="2"/>
    </font>
    <font>
      <b/>
      <u/>
      <sz val="16"/>
      <color indexed="17"/>
      <name val="Tahoma"/>
      <family val="2"/>
    </font>
    <font>
      <b/>
      <sz val="20"/>
      <color indexed="81"/>
      <name val="Tahoma"/>
      <family val="2"/>
    </font>
    <font>
      <b/>
      <sz val="16"/>
      <color indexed="12"/>
      <name val="Tahoma"/>
      <family val="2"/>
    </font>
    <font>
      <sz val="16"/>
      <color indexed="12"/>
      <name val="Tahoma"/>
      <family val="2"/>
    </font>
    <font>
      <u/>
      <sz val="16"/>
      <color indexed="12"/>
      <name val="Tahoma"/>
      <family val="2"/>
    </font>
    <font>
      <b/>
      <sz val="16"/>
      <color indexed="10"/>
      <name val="Tahoma"/>
      <family val="2"/>
    </font>
    <font>
      <b/>
      <sz val="20"/>
      <color indexed="10"/>
      <name val="Tahoma"/>
      <family val="2"/>
    </font>
    <font>
      <b/>
      <sz val="30"/>
      <color indexed="12"/>
      <name val="Arial"/>
      <family val="2"/>
    </font>
    <font>
      <sz val="14"/>
      <name val="Arial"/>
      <family val="2"/>
    </font>
  </fonts>
  <fills count="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63"/>
        <bgColor indexed="64"/>
      </patternFill>
    </fill>
    <fill>
      <patternFill patternType="solid">
        <fgColor theme="6" tint="0.79998168889431442"/>
        <bgColor indexed="64"/>
      </patternFill>
    </fill>
    <fill>
      <patternFill patternType="solid">
        <fgColor rgb="FFFFCDCD"/>
        <bgColor indexed="64"/>
      </patternFill>
    </fill>
  </fills>
  <borders count="31">
    <border>
      <left/>
      <right/>
      <top/>
      <bottom/>
      <diagonal/>
    </border>
    <border>
      <left/>
      <right/>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indexed="39"/>
      </left>
      <right style="medium">
        <color indexed="39"/>
      </right>
      <top style="medium">
        <color indexed="39"/>
      </top>
      <bottom style="medium">
        <color indexed="39"/>
      </bottom>
      <diagonal/>
    </border>
    <border>
      <left style="thin">
        <color auto="1"/>
      </left>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4">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614">
    <xf numFmtId="0" fontId="0" fillId="0" borderId="0" xfId="0"/>
    <xf numFmtId="171" fontId="0" fillId="0" borderId="1" xfId="1" applyNumberFormat="1" applyFont="1" applyBorder="1"/>
    <xf numFmtId="0" fontId="2" fillId="0" borderId="0" xfId="0" applyFont="1"/>
    <xf numFmtId="0" fontId="2" fillId="0" borderId="0" xfId="0" applyFont="1" applyAlignment="1">
      <alignment horizontal="centerContinuous"/>
    </xf>
    <xf numFmtId="0" fontId="5" fillId="0" borderId="0" xfId="0" applyFont="1"/>
    <xf numFmtId="0" fontId="6" fillId="0" borderId="0" xfId="0" applyFont="1"/>
    <xf numFmtId="0" fontId="2" fillId="0" borderId="0" xfId="0" quotePrefix="1" applyFont="1" applyAlignment="1">
      <alignment horizontal="left"/>
    </xf>
    <xf numFmtId="0" fontId="0" fillId="0" borderId="0" xfId="0" applyAlignment="1">
      <alignment horizontal="left"/>
    </xf>
    <xf numFmtId="0" fontId="2" fillId="0" borderId="0" xfId="0" applyFont="1" applyAlignment="1">
      <alignment horizontal="left"/>
    </xf>
    <xf numFmtId="0" fontId="0" fillId="0" borderId="0" xfId="0" applyAlignment="1">
      <alignment horizontal="centerContinuous"/>
    </xf>
    <xf numFmtId="0" fontId="7" fillId="0" borderId="0" xfId="0" applyFont="1" applyAlignment="1">
      <alignment horizontal="centerContinuous"/>
    </xf>
    <xf numFmtId="0" fontId="2" fillId="0" borderId="0" xfId="0" applyFont="1" applyAlignment="1"/>
    <xf numFmtId="0" fontId="8" fillId="0" borderId="0" xfId="0" applyFont="1" applyAlignment="1">
      <alignment horizontal="centerContinuous"/>
    </xf>
    <xf numFmtId="0" fontId="0" fillId="0" borderId="0" xfId="0" applyBorder="1"/>
    <xf numFmtId="0" fontId="9" fillId="0" borderId="0" xfId="0" applyFont="1" applyAlignment="1">
      <alignment horizontal="centerContinuous"/>
    </xf>
    <xf numFmtId="0" fontId="10" fillId="0" borderId="0" xfId="0" applyFont="1" applyBorder="1" applyAlignment="1">
      <alignment horizontal="centerContinuous"/>
    </xf>
    <xf numFmtId="168" fontId="11" fillId="0" borderId="0" xfId="0" quotePrefix="1" applyNumberFormat="1" applyFont="1" applyAlignment="1">
      <alignment horizontal="centerContinuous"/>
    </xf>
    <xf numFmtId="0" fontId="12" fillId="0" borderId="0" xfId="0" applyFont="1"/>
    <xf numFmtId="167" fontId="12" fillId="0" borderId="0" xfId="0" applyNumberFormat="1" applyFont="1" applyProtection="1"/>
    <xf numFmtId="167" fontId="14" fillId="0" borderId="0" xfId="0" applyNumberFormat="1" applyFont="1" applyAlignment="1" applyProtection="1">
      <alignment horizontal="left"/>
    </xf>
    <xf numFmtId="167" fontId="15" fillId="0" borderId="0" xfId="0" applyNumberFormat="1" applyFont="1" applyAlignment="1" applyProtection="1">
      <alignment horizontal="left"/>
    </xf>
    <xf numFmtId="0" fontId="16" fillId="0" borderId="0" xfId="0" applyNumberFormat="1" applyFont="1" applyAlignment="1" applyProtection="1">
      <alignment horizontal="center"/>
    </xf>
    <xf numFmtId="37" fontId="15" fillId="0" borderId="0" xfId="0" applyNumberFormat="1" applyFont="1" applyAlignment="1" applyProtection="1">
      <alignment horizontal="center"/>
    </xf>
    <xf numFmtId="167" fontId="12" fillId="0" borderId="0" xfId="0" applyNumberFormat="1" applyFont="1" applyAlignment="1" applyProtection="1">
      <alignment horizontal="left"/>
    </xf>
    <xf numFmtId="0" fontId="18" fillId="0" borderId="0" xfId="0" applyFont="1"/>
    <xf numFmtId="0" fontId="19" fillId="0" borderId="0" xfId="0" applyNumberFormat="1" applyFont="1" applyAlignment="1" applyProtection="1">
      <alignment horizontal="center"/>
    </xf>
    <xf numFmtId="37" fontId="16" fillId="0" borderId="1" xfId="0" applyNumberFormat="1" applyFont="1" applyBorder="1" applyAlignment="1" applyProtection="1">
      <alignment horizontal="left"/>
    </xf>
    <xf numFmtId="37" fontId="15" fillId="0" borderId="1" xfId="0" applyNumberFormat="1" applyFont="1" applyBorder="1" applyAlignment="1" applyProtection="1">
      <alignment horizontal="center"/>
    </xf>
    <xf numFmtId="0" fontId="18" fillId="0" borderId="0" xfId="0" applyFont="1" applyBorder="1"/>
    <xf numFmtId="37" fontId="12" fillId="0" borderId="0" xfId="0" applyNumberFormat="1" applyFont="1" applyBorder="1" applyProtection="1"/>
    <xf numFmtId="0" fontId="12" fillId="0" borderId="0" xfId="0" applyFont="1" applyBorder="1"/>
    <xf numFmtId="37" fontId="17" fillId="0" borderId="0" xfId="0" applyNumberFormat="1" applyFont="1" applyFill="1" applyBorder="1" applyProtection="1"/>
    <xf numFmtId="37" fontId="17" fillId="0" borderId="0" xfId="0" applyNumberFormat="1" applyFont="1" applyBorder="1" applyAlignment="1" applyProtection="1">
      <alignment horizontal="left"/>
    </xf>
    <xf numFmtId="164" fontId="12" fillId="0" borderId="0" xfId="0" applyNumberFormat="1" applyFont="1" applyBorder="1" applyProtection="1"/>
    <xf numFmtId="37" fontId="17" fillId="0" borderId="2" xfId="0" applyNumberFormat="1" applyFont="1" applyBorder="1" applyAlignment="1" applyProtection="1">
      <alignment horizontal="left"/>
    </xf>
    <xf numFmtId="0" fontId="15" fillId="0" borderId="0" xfId="0" applyFont="1"/>
    <xf numFmtId="167" fontId="12" fillId="0" borderId="0" xfId="0" applyNumberFormat="1" applyFont="1" applyAlignment="1" applyProtection="1">
      <alignment horizontal="center"/>
    </xf>
    <xf numFmtId="167" fontId="12" fillId="0" borderId="1" xfId="0" applyNumberFormat="1" applyFont="1" applyBorder="1" applyAlignment="1" applyProtection="1">
      <alignment horizontal="center"/>
    </xf>
    <xf numFmtId="0" fontId="0" fillId="0" borderId="3" xfId="0" applyBorder="1"/>
    <xf numFmtId="0" fontId="0" fillId="0" borderId="2" xfId="0" applyBorder="1"/>
    <xf numFmtId="171" fontId="17" fillId="0" borderId="0" xfId="1" applyNumberFormat="1" applyFont="1" applyFill="1" applyBorder="1" applyProtection="1"/>
    <xf numFmtId="37" fontId="12" fillId="0" borderId="0" xfId="0" applyNumberFormat="1" applyFont="1" applyBorder="1" applyAlignment="1" applyProtection="1">
      <alignment horizontal="left"/>
    </xf>
    <xf numFmtId="37" fontId="15" fillId="0" borderId="0" xfId="0" applyNumberFormat="1" applyFont="1" applyBorder="1" applyAlignment="1" applyProtection="1">
      <alignment horizontal="left"/>
    </xf>
    <xf numFmtId="0" fontId="0" fillId="0" borderId="0" xfId="0" applyAlignment="1">
      <alignment horizontal="center"/>
    </xf>
    <xf numFmtId="171" fontId="12" fillId="0" borderId="0" xfId="1" applyNumberFormat="1" applyFont="1" applyFill="1" applyBorder="1" applyProtection="1"/>
    <xf numFmtId="171" fontId="12" fillId="0" borderId="2" xfId="1" applyNumberFormat="1" applyFont="1" applyFill="1" applyBorder="1" applyProtection="1"/>
    <xf numFmtId="37" fontId="12" fillId="0" borderId="2" xfId="0" applyNumberFormat="1" applyFont="1" applyBorder="1" applyAlignment="1" applyProtection="1">
      <alignment horizontal="left"/>
    </xf>
    <xf numFmtId="167" fontId="13" fillId="0" borderId="0" xfId="0" applyNumberFormat="1" applyFont="1" applyAlignment="1" applyProtection="1">
      <alignment horizontal="left"/>
    </xf>
    <xf numFmtId="167" fontId="20" fillId="0" borderId="0" xfId="0" applyNumberFormat="1" applyFont="1" applyAlignment="1" applyProtection="1">
      <alignment horizontal="left"/>
    </xf>
    <xf numFmtId="167" fontId="12" fillId="0" borderId="2" xfId="0" applyNumberFormat="1" applyFont="1" applyBorder="1" applyAlignment="1" applyProtection="1">
      <alignment horizontal="left"/>
    </xf>
    <xf numFmtId="167" fontId="21" fillId="0" borderId="0" xfId="0" applyNumberFormat="1" applyFont="1" applyAlignment="1" applyProtection="1">
      <alignment horizontal="left"/>
    </xf>
    <xf numFmtId="171" fontId="0" fillId="0" borderId="0" xfId="1" applyNumberFormat="1" applyFont="1" applyBorder="1"/>
    <xf numFmtId="171" fontId="0" fillId="0" borderId="4" xfId="1" applyNumberFormat="1" applyFont="1" applyBorder="1"/>
    <xf numFmtId="171" fontId="0" fillId="0" borderId="5" xfId="1" applyNumberFormat="1" applyFont="1" applyBorder="1"/>
    <xf numFmtId="171" fontId="0" fillId="0" borderId="6" xfId="1" applyNumberFormat="1" applyFont="1" applyBorder="1"/>
    <xf numFmtId="167" fontId="22" fillId="0" borderId="0" xfId="0" applyNumberFormat="1" applyFont="1" applyAlignment="1" applyProtection="1">
      <alignment horizontal="left"/>
    </xf>
    <xf numFmtId="0" fontId="12" fillId="0" borderId="2" xfId="0" applyFont="1" applyBorder="1"/>
    <xf numFmtId="37" fontId="0" fillId="0" borderId="0" xfId="0" applyNumberFormat="1"/>
    <xf numFmtId="167" fontId="0" fillId="0" borderId="0" xfId="0" applyNumberFormat="1"/>
    <xf numFmtId="171" fontId="0" fillId="0" borderId="0" xfId="0" applyNumberFormat="1"/>
    <xf numFmtId="171" fontId="0" fillId="0" borderId="0" xfId="1" applyNumberFormat="1" applyFont="1"/>
    <xf numFmtId="171" fontId="0" fillId="0" borderId="7" xfId="0" applyNumberFormat="1" applyBorder="1"/>
    <xf numFmtId="0" fontId="23" fillId="0" borderId="0" xfId="0" applyFont="1"/>
    <xf numFmtId="167" fontId="12" fillId="0" borderId="0" xfId="0" applyNumberFormat="1" applyFont="1" applyAlignment="1" applyProtection="1">
      <alignment horizontal="right"/>
    </xf>
    <xf numFmtId="0" fontId="12" fillId="0" borderId="4" xfId="0" applyFont="1" applyBorder="1"/>
    <xf numFmtId="0" fontId="12" fillId="2" borderId="8" xfId="0" applyFont="1" applyFill="1" applyBorder="1"/>
    <xf numFmtId="0" fontId="0" fillId="2" borderId="7" xfId="0" applyFill="1" applyBorder="1"/>
    <xf numFmtId="0" fontId="12" fillId="2" borderId="9" xfId="0" applyFont="1" applyFill="1" applyBorder="1"/>
    <xf numFmtId="0" fontId="0" fillId="2" borderId="2" xfId="0" applyFill="1" applyBorder="1"/>
    <xf numFmtId="0" fontId="24" fillId="0" borderId="0" xfId="0" applyFont="1"/>
    <xf numFmtId="171" fontId="0" fillId="0" borderId="2" xfId="1" applyNumberFormat="1" applyFont="1" applyBorder="1"/>
    <xf numFmtId="171" fontId="17" fillId="0" borderId="0" xfId="1" applyNumberFormat="1" applyFont="1" applyBorder="1"/>
    <xf numFmtId="0" fontId="15" fillId="0" borderId="0" xfId="0" applyFont="1" applyBorder="1" applyAlignment="1">
      <alignment horizontal="center"/>
    </xf>
    <xf numFmtId="0" fontId="17" fillId="0" borderId="0" xfId="0" applyFont="1"/>
    <xf numFmtId="0" fontId="17" fillId="0" borderId="2" xfId="0" applyFont="1" applyBorder="1"/>
    <xf numFmtId="171" fontId="0" fillId="0" borderId="8" xfId="1" applyNumberFormat="1" applyFont="1" applyBorder="1"/>
    <xf numFmtId="171" fontId="0" fillId="0" borderId="7" xfId="1" applyNumberFormat="1" applyFont="1" applyBorder="1"/>
    <xf numFmtId="171" fontId="0" fillId="0" borderId="10" xfId="1" applyNumberFormat="1" applyFont="1" applyBorder="1"/>
    <xf numFmtId="171" fontId="0" fillId="0" borderId="9" xfId="1" applyNumberFormat="1" applyFont="1" applyBorder="1"/>
    <xf numFmtId="171" fontId="0" fillId="0" borderId="3" xfId="1" applyNumberFormat="1" applyFont="1" applyBorder="1"/>
    <xf numFmtId="9" fontId="0" fillId="0" borderId="0" xfId="3" applyFont="1"/>
    <xf numFmtId="0" fontId="26" fillId="3" borderId="0" xfId="0" applyFont="1" applyFill="1"/>
    <xf numFmtId="171" fontId="17" fillId="0" borderId="2" xfId="1" applyNumberFormat="1" applyFont="1" applyFill="1" applyBorder="1" applyProtection="1"/>
    <xf numFmtId="37" fontId="13" fillId="0" borderId="0" xfId="0" applyNumberFormat="1" applyFont="1" applyFill="1" applyBorder="1" applyProtection="1"/>
    <xf numFmtId="37" fontId="13" fillId="0" borderId="2" xfId="0" applyNumberFormat="1" applyFont="1" applyFill="1" applyBorder="1" applyProtection="1"/>
    <xf numFmtId="0" fontId="0" fillId="3" borderId="0" xfId="0" applyFill="1" applyBorder="1"/>
    <xf numFmtId="0" fontId="12" fillId="0" borderId="0" xfId="0" applyFont="1" applyFill="1" applyBorder="1"/>
    <xf numFmtId="0" fontId="0" fillId="0" borderId="0" xfId="0" applyFill="1" applyBorder="1"/>
    <xf numFmtId="0" fontId="0" fillId="0" borderId="0" xfId="0" applyFill="1"/>
    <xf numFmtId="166" fontId="0" fillId="0" borderId="0" xfId="1" applyNumberFormat="1" applyFont="1" applyBorder="1"/>
    <xf numFmtId="166" fontId="0" fillId="0" borderId="2" xfId="1" applyNumberFormat="1" applyFont="1" applyBorder="1"/>
    <xf numFmtId="171" fontId="0" fillId="0" borderId="0" xfId="1" applyNumberFormat="1" applyFont="1" applyAlignment="1">
      <alignment horizontal="right"/>
    </xf>
    <xf numFmtId="171" fontId="0" fillId="0" borderId="0" xfId="1" applyNumberFormat="1" applyFont="1" applyAlignment="1">
      <alignment horizontal="center"/>
    </xf>
    <xf numFmtId="171" fontId="12" fillId="0" borderId="4" xfId="1" applyNumberFormat="1" applyFont="1" applyFill="1" applyBorder="1"/>
    <xf numFmtId="171" fontId="12" fillId="0" borderId="5" xfId="1" applyNumberFormat="1" applyFont="1" applyFill="1" applyBorder="1"/>
    <xf numFmtId="171" fontId="12" fillId="0" borderId="6" xfId="1" applyNumberFormat="1" applyFont="1" applyFill="1" applyBorder="1"/>
    <xf numFmtId="166" fontId="0" fillId="3" borderId="0" xfId="1" applyNumberFormat="1" applyFont="1" applyFill="1" applyBorder="1"/>
    <xf numFmtId="167" fontId="25" fillId="0" borderId="0" xfId="0" applyNumberFormat="1" applyFont="1" applyBorder="1" applyAlignment="1" applyProtection="1">
      <alignment horizontal="center"/>
    </xf>
    <xf numFmtId="0" fontId="13" fillId="3" borderId="0" xfId="0" applyFont="1" applyFill="1"/>
    <xf numFmtId="0" fontId="28" fillId="0" borderId="0" xfId="0" applyFont="1" applyBorder="1"/>
    <xf numFmtId="0" fontId="29" fillId="0" borderId="0" xfId="0" applyFont="1"/>
    <xf numFmtId="0" fontId="27" fillId="0" borderId="0" xfId="0" applyFont="1"/>
    <xf numFmtId="0" fontId="0" fillId="0" borderId="11" xfId="0" applyBorder="1"/>
    <xf numFmtId="0" fontId="27" fillId="0" borderId="0" xfId="0" applyFont="1" applyBorder="1"/>
    <xf numFmtId="0" fontId="30" fillId="0" borderId="0" xfId="0" applyFont="1"/>
    <xf numFmtId="171" fontId="31" fillId="0" borderId="0" xfId="1" applyNumberFormat="1" applyFont="1"/>
    <xf numFmtId="171" fontId="18" fillId="0" borderId="0" xfId="1" applyNumberFormat="1" applyFont="1"/>
    <xf numFmtId="171" fontId="32" fillId="0" borderId="0" xfId="1" applyNumberFormat="1" applyFont="1"/>
    <xf numFmtId="0" fontId="33" fillId="0" borderId="0" xfId="0" applyFont="1" applyAlignment="1">
      <alignment horizontal="center"/>
    </xf>
    <xf numFmtId="3" fontId="12" fillId="0" borderId="0" xfId="0" applyNumberFormat="1" applyFont="1" applyBorder="1" applyProtection="1"/>
    <xf numFmtId="171" fontId="13" fillId="0" borderId="0" xfId="1" applyNumberFormat="1" applyFont="1" applyBorder="1" applyProtection="1"/>
    <xf numFmtId="171" fontId="18" fillId="0" borderId="0" xfId="1" applyNumberFormat="1" applyFont="1" applyBorder="1"/>
    <xf numFmtId="171" fontId="32" fillId="0" borderId="0" xfId="1" applyNumberFormat="1" applyFont="1" applyBorder="1"/>
    <xf numFmtId="3" fontId="12" fillId="0" borderId="0" xfId="0" applyNumberFormat="1" applyFont="1" applyProtection="1"/>
    <xf numFmtId="171" fontId="35" fillId="0" borderId="0" xfId="1" applyNumberFormat="1" applyFont="1"/>
    <xf numFmtId="171" fontId="35" fillId="0" borderId="2" xfId="1" applyNumberFormat="1" applyFont="1" applyBorder="1"/>
    <xf numFmtId="171" fontId="18" fillId="0" borderId="2" xfId="1" applyNumberFormat="1" applyFont="1" applyBorder="1"/>
    <xf numFmtId="167" fontId="12" fillId="0" borderId="2" xfId="0" applyNumberFormat="1" applyFont="1" applyBorder="1" applyProtection="1"/>
    <xf numFmtId="167" fontId="12" fillId="0" borderId="0" xfId="0" applyNumberFormat="1" applyFont="1" applyBorder="1" applyProtection="1"/>
    <xf numFmtId="167" fontId="12" fillId="0" borderId="0" xfId="0" applyNumberFormat="1" applyFont="1" applyBorder="1" applyAlignment="1" applyProtection="1">
      <alignment horizontal="left"/>
    </xf>
    <xf numFmtId="171" fontId="35" fillId="0" borderId="0" xfId="1" applyNumberFormat="1" applyFont="1" applyBorder="1"/>
    <xf numFmtId="9" fontId="13" fillId="0" borderId="2" xfId="3" applyNumberFormat="1" applyFont="1" applyBorder="1" applyProtection="1"/>
    <xf numFmtId="171" fontId="13" fillId="0" borderId="2" xfId="1" applyNumberFormat="1" applyFont="1" applyBorder="1" applyProtection="1"/>
    <xf numFmtId="0" fontId="18" fillId="0" borderId="2" xfId="0" applyFont="1" applyBorder="1"/>
    <xf numFmtId="1" fontId="34" fillId="0" borderId="2" xfId="1" applyNumberFormat="1" applyFont="1" applyBorder="1" applyAlignment="1">
      <alignment horizontal="center"/>
    </xf>
    <xf numFmtId="0" fontId="3" fillId="0" borderId="0" xfId="0" applyFont="1"/>
    <xf numFmtId="171" fontId="37" fillId="0" borderId="0" xfId="1" applyNumberFormat="1" applyFont="1"/>
    <xf numFmtId="0" fontId="18" fillId="0" borderId="12" xfId="0" applyFont="1" applyBorder="1"/>
    <xf numFmtId="171" fontId="35" fillId="0" borderId="12" xfId="1" applyNumberFormat="1" applyFont="1" applyBorder="1"/>
    <xf numFmtId="0" fontId="18" fillId="0" borderId="0" xfId="0" applyFont="1" applyAlignment="1">
      <alignment horizontal="left"/>
    </xf>
    <xf numFmtId="171" fontId="38" fillId="0" borderId="0" xfId="1" applyNumberFormat="1" applyFont="1" applyBorder="1"/>
    <xf numFmtId="167" fontId="15" fillId="0" borderId="0" xfId="0" applyNumberFormat="1" applyFont="1" applyProtection="1"/>
    <xf numFmtId="167" fontId="39" fillId="0" borderId="2" xfId="0" quotePrefix="1" applyNumberFormat="1" applyFont="1" applyBorder="1" applyAlignment="1" applyProtection="1">
      <alignment horizontal="left"/>
    </xf>
    <xf numFmtId="167" fontId="12" fillId="2" borderId="4" xfId="0" applyNumberFormat="1" applyFont="1" applyFill="1" applyBorder="1" applyProtection="1"/>
    <xf numFmtId="167" fontId="1" fillId="0" borderId="4" xfId="0" applyNumberFormat="1" applyFont="1" applyFill="1" applyBorder="1" applyAlignment="1" applyProtection="1">
      <alignment horizontal="left"/>
    </xf>
    <xf numFmtId="171" fontId="35" fillId="4" borderId="5" xfId="1" applyNumberFormat="1" applyFont="1" applyFill="1" applyBorder="1"/>
    <xf numFmtId="10" fontId="0" fillId="0" borderId="0" xfId="3" applyNumberFormat="1" applyFont="1"/>
    <xf numFmtId="166" fontId="0" fillId="0" borderId="0" xfId="1" applyNumberFormat="1" applyFont="1"/>
    <xf numFmtId="0" fontId="19" fillId="0" borderId="13" xfId="0" applyFont="1" applyFill="1" applyBorder="1"/>
    <xf numFmtId="0" fontId="19" fillId="0" borderId="14" xfId="0" applyFont="1" applyFill="1" applyBorder="1"/>
    <xf numFmtId="171" fontId="19" fillId="0" borderId="15" xfId="1" applyNumberFormat="1" applyFont="1" applyFill="1" applyBorder="1" applyAlignment="1"/>
    <xf numFmtId="9" fontId="19" fillId="0" borderId="16" xfId="3" applyFont="1" applyFill="1" applyBorder="1" applyAlignment="1">
      <alignment horizontal="right"/>
    </xf>
    <xf numFmtId="171" fontId="19" fillId="0" borderId="16" xfId="1" applyNumberFormat="1" applyFont="1" applyFill="1" applyBorder="1" applyAlignment="1">
      <alignment horizontal="right"/>
    </xf>
    <xf numFmtId="9" fontId="19" fillId="0" borderId="14" xfId="3" applyFont="1" applyFill="1" applyBorder="1" applyAlignment="1">
      <alignment horizontal="right"/>
    </xf>
    <xf numFmtId="171" fontId="31" fillId="0" borderId="0" xfId="1" applyNumberFormat="1" applyFont="1" applyBorder="1"/>
    <xf numFmtId="0" fontId="40" fillId="0" borderId="0" xfId="0" applyFont="1"/>
    <xf numFmtId="167" fontId="15" fillId="0" borderId="0" xfId="0" applyNumberFormat="1" applyFont="1" applyAlignment="1" applyProtection="1">
      <alignment horizontal="center"/>
    </xf>
    <xf numFmtId="167" fontId="19" fillId="0" borderId="0" xfId="0" applyNumberFormat="1" applyFont="1" applyAlignment="1" applyProtection="1">
      <alignment horizontal="left"/>
    </xf>
    <xf numFmtId="0" fontId="15" fillId="0" borderId="1" xfId="0" applyNumberFormat="1" applyFont="1" applyBorder="1" applyAlignment="1" applyProtection="1">
      <alignment horizontal="center"/>
    </xf>
    <xf numFmtId="0" fontId="19" fillId="0" borderId="1" xfId="1" applyNumberFormat="1" applyFont="1" applyBorder="1" applyAlignment="1" applyProtection="1">
      <alignment horizontal="center"/>
    </xf>
    <xf numFmtId="167" fontId="19" fillId="0" borderId="0" xfId="0" applyNumberFormat="1" applyFont="1" applyAlignment="1" applyProtection="1">
      <alignment horizontal="center"/>
    </xf>
    <xf numFmtId="0" fontId="19" fillId="0" borderId="2" xfId="0" applyFont="1" applyBorder="1" applyAlignment="1">
      <alignment horizontal="center"/>
    </xf>
    <xf numFmtId="167" fontId="15" fillId="0" borderId="1" xfId="0" applyNumberFormat="1" applyFont="1" applyBorder="1" applyAlignment="1" applyProtection="1">
      <alignment horizontal="center"/>
    </xf>
    <xf numFmtId="0" fontId="0" fillId="0" borderId="7" xfId="0" applyBorder="1"/>
    <xf numFmtId="167" fontId="12" fillId="0" borderId="7" xfId="0" applyNumberFormat="1" applyFont="1" applyBorder="1" applyAlignment="1" applyProtection="1">
      <alignment horizontal="left"/>
    </xf>
    <xf numFmtId="167" fontId="12" fillId="0" borderId="7" xfId="0" applyNumberFormat="1" applyFont="1" applyBorder="1" applyProtection="1"/>
    <xf numFmtId="0" fontId="12" fillId="0" borderId="7" xfId="0" applyFont="1" applyBorder="1"/>
    <xf numFmtId="167" fontId="20" fillId="0" borderId="0" xfId="0" applyNumberFormat="1" applyFont="1" applyBorder="1" applyAlignment="1" applyProtection="1">
      <alignment horizontal="left"/>
    </xf>
    <xf numFmtId="0" fontId="15" fillId="0" borderId="0" xfId="0" applyFont="1" applyBorder="1"/>
    <xf numFmtId="0" fontId="12" fillId="2" borderId="17" xfId="0" applyFont="1" applyFill="1" applyBorder="1"/>
    <xf numFmtId="0" fontId="12" fillId="0" borderId="1" xfId="0" applyFont="1" applyBorder="1"/>
    <xf numFmtId="0" fontId="0" fillId="0" borderId="1" xfId="0" applyBorder="1"/>
    <xf numFmtId="37" fontId="13" fillId="0" borderId="7" xfId="0" applyNumberFormat="1" applyFont="1" applyBorder="1"/>
    <xf numFmtId="3" fontId="12" fillId="0" borderId="7" xfId="0" applyNumberFormat="1" applyFont="1" applyBorder="1" applyProtection="1"/>
    <xf numFmtId="171" fontId="35" fillId="0" borderId="7" xfId="1" applyNumberFormat="1" applyFont="1" applyBorder="1"/>
    <xf numFmtId="171" fontId="18" fillId="0" borderId="7" xfId="1" applyNumberFormat="1" applyFont="1" applyBorder="1"/>
    <xf numFmtId="167" fontId="12" fillId="0" borderId="9" xfId="0" applyNumberFormat="1" applyFont="1" applyBorder="1" applyProtection="1"/>
    <xf numFmtId="167" fontId="15" fillId="0" borderId="2" xfId="0" applyNumberFormat="1" applyFont="1" applyBorder="1" applyAlignment="1" applyProtection="1">
      <alignment horizontal="left"/>
    </xf>
    <xf numFmtId="167" fontId="36" fillId="0" borderId="9" xfId="0" applyNumberFormat="1" applyFont="1" applyBorder="1" applyAlignment="1" applyProtection="1">
      <alignment horizontal="left"/>
    </xf>
    <xf numFmtId="167" fontId="6" fillId="0" borderId="2" xfId="0" applyNumberFormat="1" applyFont="1" applyBorder="1" applyProtection="1"/>
    <xf numFmtId="167" fontId="6" fillId="0" borderId="2" xfId="0" applyNumberFormat="1" applyFont="1" applyBorder="1" applyAlignment="1" applyProtection="1">
      <alignment horizontal="left"/>
    </xf>
    <xf numFmtId="0" fontId="18" fillId="0" borderId="7" xfId="0" applyFont="1" applyBorder="1"/>
    <xf numFmtId="0" fontId="18" fillId="0" borderId="18" xfId="0" applyFont="1" applyBorder="1"/>
    <xf numFmtId="171" fontId="35" fillId="0" borderId="18" xfId="1" applyNumberFormat="1" applyFont="1" applyBorder="1"/>
    <xf numFmtId="167" fontId="15" fillId="0" borderId="7" xfId="0" applyNumberFormat="1" applyFont="1" applyBorder="1" applyAlignment="1" applyProtection="1">
      <alignment horizontal="left"/>
    </xf>
    <xf numFmtId="171" fontId="34" fillId="0" borderId="0" xfId="1" applyNumberFormat="1" applyFont="1" applyAlignment="1">
      <alignment horizontal="center"/>
    </xf>
    <xf numFmtId="9" fontId="17" fillId="0" borderId="0" xfId="3" applyFont="1" applyBorder="1"/>
    <xf numFmtId="0" fontId="0" fillId="2" borderId="5" xfId="0" applyFill="1" applyBorder="1"/>
    <xf numFmtId="171" fontId="35" fillId="2" borderId="5" xfId="1" applyNumberFormat="1" applyFont="1" applyFill="1" applyBorder="1"/>
    <xf numFmtId="171" fontId="18" fillId="2" borderId="5" xfId="1" applyNumberFormat="1" applyFont="1" applyFill="1" applyBorder="1"/>
    <xf numFmtId="171" fontId="0" fillId="0" borderId="0" xfId="1" quotePrefix="1" applyNumberFormat="1" applyFont="1" applyAlignment="1">
      <alignment horizontal="center"/>
    </xf>
    <xf numFmtId="171" fontId="12" fillId="0" borderId="0" xfId="1" applyNumberFormat="1" applyFont="1" applyProtection="1"/>
    <xf numFmtId="171" fontId="50" fillId="0" borderId="0" xfId="1" applyNumberFormat="1" applyFont="1"/>
    <xf numFmtId="171" fontId="50" fillId="0" borderId="2" xfId="1" applyNumberFormat="1" applyFont="1" applyBorder="1"/>
    <xf numFmtId="171" fontId="50" fillId="0" borderId="7" xfId="1" applyNumberFormat="1" applyFont="1" applyBorder="1"/>
    <xf numFmtId="0" fontId="50" fillId="0" borderId="0" xfId="0" applyFont="1" applyBorder="1"/>
    <xf numFmtId="0" fontId="50" fillId="0" borderId="0" xfId="0" applyFont="1"/>
    <xf numFmtId="171" fontId="50" fillId="0" borderId="0" xfId="1" applyNumberFormat="1" applyFont="1" applyBorder="1"/>
    <xf numFmtId="171" fontId="50" fillId="0" borderId="0" xfId="0" applyNumberFormat="1" applyFont="1"/>
    <xf numFmtId="171" fontId="50" fillId="0" borderId="7" xfId="0" applyNumberFormat="1" applyFont="1" applyBorder="1"/>
    <xf numFmtId="171" fontId="51" fillId="0" borderId="0" xfId="1" applyNumberFormat="1" applyFont="1" applyFill="1" applyBorder="1" applyProtection="1"/>
    <xf numFmtId="171" fontId="51" fillId="0" borderId="0" xfId="1" applyNumberFormat="1" applyFont="1"/>
    <xf numFmtId="0" fontId="50" fillId="0" borderId="2" xfId="0" applyFont="1" applyBorder="1"/>
    <xf numFmtId="0" fontId="50" fillId="2" borderId="2" xfId="0" applyFont="1" applyFill="1" applyBorder="1"/>
    <xf numFmtId="0" fontId="50" fillId="2" borderId="0" xfId="0" applyFont="1" applyFill="1" applyBorder="1"/>
    <xf numFmtId="171" fontId="50" fillId="0" borderId="2" xfId="0" applyNumberFormat="1" applyFont="1" applyBorder="1"/>
    <xf numFmtId="171" fontId="50" fillId="0" borderId="5" xfId="0" applyNumberFormat="1" applyFont="1" applyBorder="1"/>
    <xf numFmtId="0" fontId="50" fillId="0" borderId="0" xfId="0" applyFont="1" applyFill="1" applyBorder="1"/>
    <xf numFmtId="0" fontId="50" fillId="2" borderId="7" xfId="0" applyFont="1" applyFill="1" applyBorder="1"/>
    <xf numFmtId="0" fontId="50" fillId="2" borderId="11" xfId="0" applyFont="1" applyFill="1" applyBorder="1"/>
    <xf numFmtId="171" fontId="50" fillId="0" borderId="6" xfId="0" applyNumberFormat="1" applyFont="1" applyBorder="1"/>
    <xf numFmtId="0" fontId="50" fillId="2" borderId="3" xfId="0" applyFont="1" applyFill="1" applyBorder="1"/>
    <xf numFmtId="0" fontId="50" fillId="2" borderId="10" xfId="0" applyFont="1" applyFill="1" applyBorder="1"/>
    <xf numFmtId="171" fontId="50" fillId="0" borderId="19" xfId="0" applyNumberFormat="1" applyFont="1" applyBorder="1"/>
    <xf numFmtId="171" fontId="50" fillId="0" borderId="18" xfId="0" applyNumberFormat="1" applyFont="1" applyBorder="1"/>
    <xf numFmtId="171" fontId="50" fillId="0" borderId="20" xfId="0" applyNumberFormat="1" applyFont="1" applyBorder="1"/>
    <xf numFmtId="171" fontId="52" fillId="0" borderId="15" xfId="1" applyNumberFormat="1" applyFont="1" applyFill="1" applyBorder="1" applyProtection="1"/>
    <xf numFmtId="171" fontId="52" fillId="0" borderId="0" xfId="1" applyNumberFormat="1" applyFont="1" applyFill="1" applyBorder="1" applyProtection="1"/>
    <xf numFmtId="171" fontId="52" fillId="0" borderId="2" xfId="1" applyNumberFormat="1" applyFont="1" applyFill="1" applyBorder="1" applyProtection="1"/>
    <xf numFmtId="37" fontId="52" fillId="0" borderId="1" xfId="0" applyNumberFormat="1" applyFont="1" applyFill="1" applyBorder="1" applyProtection="1"/>
    <xf numFmtId="0" fontId="53" fillId="0" borderId="21" xfId="0" applyFont="1" applyFill="1" applyBorder="1"/>
    <xf numFmtId="0" fontId="54" fillId="0" borderId="1" xfId="0" applyFont="1" applyFill="1" applyBorder="1"/>
    <xf numFmtId="37" fontId="55" fillId="0" borderId="1" xfId="0" applyNumberFormat="1" applyFont="1" applyFill="1" applyBorder="1" applyProtection="1"/>
    <xf numFmtId="37" fontId="55" fillId="0" borderId="22" xfId="0" applyNumberFormat="1" applyFont="1" applyFill="1" applyBorder="1" applyProtection="1"/>
    <xf numFmtId="37" fontId="50" fillId="0" borderId="0" xfId="0" applyNumberFormat="1" applyFont="1" applyBorder="1" applyProtection="1"/>
    <xf numFmtId="171" fontId="50" fillId="0" borderId="0" xfId="0" applyNumberFormat="1" applyFont="1" applyBorder="1"/>
    <xf numFmtId="171" fontId="50" fillId="0" borderId="4" xfId="0" applyNumberFormat="1" applyFont="1" applyBorder="1"/>
    <xf numFmtId="172" fontId="50" fillId="0" borderId="0" xfId="3" applyNumberFormat="1" applyFont="1"/>
    <xf numFmtId="171" fontId="27" fillId="0" borderId="0" xfId="1" applyNumberFormat="1" applyFont="1" applyAlignment="1">
      <alignment horizontal="center"/>
    </xf>
    <xf numFmtId="1" fontId="27" fillId="0" borderId="2" xfId="1" applyNumberFormat="1" applyFont="1" applyBorder="1" applyAlignment="1">
      <alignment horizontal="center"/>
    </xf>
    <xf numFmtId="9" fontId="35" fillId="0" borderId="2" xfId="3" applyFont="1" applyBorder="1" applyAlignment="1">
      <alignment horizontal="right"/>
    </xf>
    <xf numFmtId="171" fontId="0" fillId="0" borderId="11" xfId="0" applyNumberFormat="1" applyBorder="1"/>
    <xf numFmtId="171" fontId="12" fillId="0" borderId="0" xfId="0" applyNumberFormat="1" applyFont="1"/>
    <xf numFmtId="171" fontId="0" fillId="0" borderId="23" xfId="1" applyNumberFormat="1" applyFont="1" applyBorder="1"/>
    <xf numFmtId="171" fontId="0" fillId="0" borderId="12" xfId="1" applyNumberFormat="1" applyFont="1" applyBorder="1"/>
    <xf numFmtId="171" fontId="0" fillId="0" borderId="24" xfId="1" applyNumberFormat="1" applyFont="1" applyBorder="1"/>
    <xf numFmtId="171" fontId="56" fillId="0" borderId="15" xfId="1" applyNumberFormat="1" applyFont="1" applyFill="1" applyBorder="1" applyAlignment="1"/>
    <xf numFmtId="0" fontId="12" fillId="0" borderId="0" xfId="0" applyFont="1" applyFill="1"/>
    <xf numFmtId="170" fontId="12" fillId="0" borderId="0" xfId="1" applyNumberFormat="1" applyFont="1" applyBorder="1" applyProtection="1"/>
    <xf numFmtId="170" fontId="17" fillId="0" borderId="0" xfId="1" applyNumberFormat="1" applyFont="1" applyFill="1" applyBorder="1" applyProtection="1"/>
    <xf numFmtId="171" fontId="12" fillId="0" borderId="0" xfId="1" applyNumberFormat="1" applyFont="1" applyBorder="1" applyProtection="1"/>
    <xf numFmtId="170" fontId="12" fillId="0" borderId="9" xfId="1" applyNumberFormat="1" applyFont="1" applyBorder="1" applyProtection="1"/>
    <xf numFmtId="170" fontId="12" fillId="0" borderId="4" xfId="1" applyNumberFormat="1" applyFont="1" applyFill="1" applyBorder="1" applyProtection="1"/>
    <xf numFmtId="170" fontId="12" fillId="0" borderId="5" xfId="1" applyNumberFormat="1" applyFont="1" applyFill="1" applyBorder="1" applyProtection="1"/>
    <xf numFmtId="170" fontId="12" fillId="0" borderId="6" xfId="1" applyNumberFormat="1" applyFont="1" applyFill="1" applyBorder="1" applyProtection="1"/>
    <xf numFmtId="170" fontId="17" fillId="0" borderId="17" xfId="1" applyNumberFormat="1" applyFont="1" applyFill="1" applyBorder="1" applyProtection="1"/>
    <xf numFmtId="170" fontId="17" fillId="0" borderId="11" xfId="1" applyNumberFormat="1" applyFont="1" applyFill="1" applyBorder="1" applyProtection="1"/>
    <xf numFmtId="37" fontId="19" fillId="0" borderId="0" xfId="0" applyNumberFormat="1" applyFont="1" applyBorder="1" applyAlignment="1" applyProtection="1">
      <alignment horizontal="center"/>
    </xf>
    <xf numFmtId="171" fontId="12" fillId="0" borderId="2" xfId="1" applyNumberFormat="1" applyFont="1" applyBorder="1" applyProtection="1"/>
    <xf numFmtId="0" fontId="12" fillId="0" borderId="0" xfId="0" applyFont="1" applyAlignment="1">
      <alignment horizontal="right"/>
    </xf>
    <xf numFmtId="0" fontId="12" fillId="0" borderId="0" xfId="0" applyNumberFormat="1" applyFont="1" applyAlignment="1">
      <alignment horizontal="right"/>
    </xf>
    <xf numFmtId="164" fontId="12" fillId="0" borderId="0" xfId="1" applyNumberFormat="1" applyFont="1" applyProtection="1"/>
    <xf numFmtId="173" fontId="12" fillId="0" borderId="0" xfId="2" applyNumberFormat="1" applyFont="1" applyProtection="1"/>
    <xf numFmtId="171" fontId="13" fillId="0" borderId="0" xfId="1" applyNumberFormat="1" applyFont="1" applyBorder="1" applyAlignment="1" applyProtection="1">
      <alignment horizontal="right"/>
    </xf>
    <xf numFmtId="9" fontId="12" fillId="0" borderId="0" xfId="3" applyFont="1" applyBorder="1"/>
    <xf numFmtId="171" fontId="51" fillId="0" borderId="4" xfId="0" applyNumberFormat="1" applyFont="1" applyFill="1" applyBorder="1"/>
    <xf numFmtId="37" fontId="15" fillId="0" borderId="0" xfId="0" applyNumberFormat="1" applyFont="1"/>
    <xf numFmtId="171" fontId="18" fillId="0" borderId="0" xfId="0" applyNumberFormat="1" applyFont="1"/>
    <xf numFmtId="171" fontId="12" fillId="0" borderId="0" xfId="1" applyNumberFormat="1" applyFont="1" applyBorder="1" applyAlignment="1" applyProtection="1">
      <alignment horizontal="left"/>
    </xf>
    <xf numFmtId="171" fontId="12" fillId="0" borderId="2" xfId="1" applyNumberFormat="1" applyFont="1" applyBorder="1" applyAlignment="1" applyProtection="1">
      <alignment horizontal="left"/>
    </xf>
    <xf numFmtId="172" fontId="17" fillId="0" borderId="2" xfId="3" applyNumberFormat="1" applyFont="1" applyBorder="1" applyProtection="1"/>
    <xf numFmtId="167" fontId="12" fillId="0" borderId="2" xfId="0" quotePrefix="1" applyNumberFormat="1" applyFont="1" applyBorder="1" applyAlignment="1" applyProtection="1">
      <alignment horizontal="left"/>
    </xf>
    <xf numFmtId="164" fontId="17" fillId="0" borderId="2" xfId="1" applyNumberFormat="1" applyFont="1" applyBorder="1" applyProtection="1"/>
    <xf numFmtId="171" fontId="18" fillId="0" borderId="0" xfId="1" applyNumberFormat="1" applyFont="1" applyAlignment="1">
      <alignment horizontal="right"/>
    </xf>
    <xf numFmtId="164" fontId="12" fillId="0" borderId="0" xfId="1" applyNumberFormat="1" applyFont="1" applyBorder="1" applyProtection="1"/>
    <xf numFmtId="167" fontId="13" fillId="0" borderId="2" xfId="0" applyNumberFormat="1" applyFont="1" applyBorder="1" applyAlignment="1" applyProtection="1">
      <alignment horizontal="left"/>
    </xf>
    <xf numFmtId="173" fontId="12" fillId="0" borderId="2" xfId="2" applyNumberFormat="1" applyFont="1" applyBorder="1" applyProtection="1"/>
    <xf numFmtId="173" fontId="12" fillId="0" borderId="0" xfId="2" applyNumberFormat="1" applyFont="1" applyBorder="1" applyProtection="1"/>
    <xf numFmtId="167" fontId="15" fillId="0" borderId="0" xfId="0" applyNumberFormat="1" applyFont="1" applyBorder="1" applyAlignment="1" applyProtection="1">
      <alignment horizontal="left"/>
    </xf>
    <xf numFmtId="164" fontId="17" fillId="0" borderId="0" xfId="1" applyNumberFormat="1" applyFont="1" applyBorder="1" applyProtection="1"/>
    <xf numFmtId="171" fontId="17" fillId="0" borderId="2" xfId="1" applyNumberFormat="1" applyFont="1" applyBorder="1" applyProtection="1"/>
    <xf numFmtId="0" fontId="0" fillId="0" borderId="5" xfId="0" applyBorder="1"/>
    <xf numFmtId="0" fontId="0" fillId="2" borderId="8" xfId="0" applyFill="1" applyBorder="1"/>
    <xf numFmtId="167" fontId="12" fillId="2" borderId="7" xfId="0" applyNumberFormat="1" applyFont="1" applyFill="1" applyBorder="1" applyAlignment="1" applyProtection="1">
      <alignment horizontal="left"/>
    </xf>
    <xf numFmtId="0" fontId="0" fillId="2" borderId="10" xfId="0" applyFill="1" applyBorder="1"/>
    <xf numFmtId="0" fontId="15" fillId="0" borderId="4" xfId="0" applyFont="1" applyBorder="1"/>
    <xf numFmtId="167" fontId="20" fillId="0" borderId="0" xfId="0" applyNumberFormat="1" applyFont="1" applyBorder="1" applyAlignment="1" applyProtection="1">
      <alignment horizontal="left" indent="1"/>
    </xf>
    <xf numFmtId="167" fontId="15" fillId="0" borderId="0" xfId="0" applyNumberFormat="1" applyFont="1" applyBorder="1" applyAlignment="1" applyProtection="1">
      <alignment horizontal="left" indent="1"/>
    </xf>
    <xf numFmtId="9" fontId="17" fillId="0" borderId="0" xfId="3" applyNumberFormat="1" applyFont="1" applyBorder="1" applyProtection="1"/>
    <xf numFmtId="0" fontId="0" fillId="2" borderId="0" xfId="0" applyFill="1" applyBorder="1"/>
    <xf numFmtId="171" fontId="13" fillId="2" borderId="16" xfId="0" applyNumberFormat="1" applyFont="1" applyFill="1" applyBorder="1"/>
    <xf numFmtId="0" fontId="50" fillId="2" borderId="16" xfId="0" applyFont="1" applyFill="1" applyBorder="1"/>
    <xf numFmtId="171" fontId="35" fillId="2" borderId="6" xfId="1" applyNumberFormat="1" applyFont="1" applyFill="1" applyBorder="1"/>
    <xf numFmtId="171" fontId="35" fillId="4" borderId="6" xfId="1" applyNumberFormat="1" applyFont="1" applyFill="1" applyBorder="1"/>
    <xf numFmtId="171" fontId="17" fillId="0" borderId="17" xfId="1" applyNumberFormat="1" applyFont="1" applyBorder="1"/>
    <xf numFmtId="171" fontId="17" fillId="0" borderId="11" xfId="1" applyNumberFormat="1" applyFont="1" applyBorder="1"/>
    <xf numFmtId="171" fontId="0" fillId="0" borderId="17" xfId="1" applyNumberFormat="1" applyFont="1" applyBorder="1"/>
    <xf numFmtId="0" fontId="17" fillId="0" borderId="11" xfId="0" applyFont="1" applyBorder="1" applyAlignment="1">
      <alignment horizontal="center"/>
    </xf>
    <xf numFmtId="0" fontId="17" fillId="0" borderId="3" xfId="0" applyFont="1" applyBorder="1" applyAlignment="1">
      <alignment horizontal="center"/>
    </xf>
    <xf numFmtId="171" fontId="12" fillId="0" borderId="0" xfId="1" applyNumberFormat="1" applyFont="1"/>
    <xf numFmtId="0" fontId="12" fillId="0" borderId="0" xfId="0" applyFont="1" applyAlignment="1">
      <alignment horizontal="left"/>
    </xf>
    <xf numFmtId="171" fontId="12" fillId="0" borderId="9" xfId="1" applyNumberFormat="1" applyFont="1" applyBorder="1"/>
    <xf numFmtId="171" fontId="12" fillId="0" borderId="2" xfId="1" applyNumberFormat="1" applyFont="1" applyBorder="1"/>
    <xf numFmtId="171" fontId="12" fillId="0" borderId="3" xfId="1" applyNumberFormat="1" applyFont="1" applyBorder="1"/>
    <xf numFmtId="0" fontId="15" fillId="0" borderId="2" xfId="0" applyFont="1" applyBorder="1" applyAlignment="1">
      <alignment horizontal="center"/>
    </xf>
    <xf numFmtId="171" fontId="12" fillId="0" borderId="0" xfId="1" applyNumberFormat="1" applyFont="1" applyBorder="1"/>
    <xf numFmtId="171" fontId="12" fillId="0" borderId="11" xfId="1" applyNumberFormat="1" applyFont="1" applyBorder="1"/>
    <xf numFmtId="171" fontId="12" fillId="0" borderId="4" xfId="0" applyNumberFormat="1" applyFont="1" applyBorder="1"/>
    <xf numFmtId="171" fontId="12" fillId="0" borderId="5" xfId="0" applyNumberFormat="1" applyFont="1" applyBorder="1"/>
    <xf numFmtId="171" fontId="12" fillId="0" borderId="6" xfId="0" applyNumberFormat="1" applyFont="1" applyBorder="1"/>
    <xf numFmtId="0" fontId="12" fillId="0" borderId="11" xfId="0" applyFont="1" applyBorder="1"/>
    <xf numFmtId="171" fontId="37" fillId="0" borderId="0" xfId="1" applyNumberFormat="1" applyFont="1" applyBorder="1"/>
    <xf numFmtId="171" fontId="17" fillId="0" borderId="0" xfId="1" applyNumberFormat="1" applyFont="1"/>
    <xf numFmtId="168" fontId="59" fillId="0" borderId="0" xfId="0" quotePrefix="1" applyNumberFormat="1" applyFont="1" applyAlignment="1">
      <alignment horizontal="centerContinuous"/>
    </xf>
    <xf numFmtId="167" fontId="12" fillId="0" borderId="0" xfId="0" applyNumberFormat="1" applyFont="1" applyFill="1" applyAlignment="1" applyProtection="1">
      <alignment horizontal="left"/>
    </xf>
    <xf numFmtId="167" fontId="12" fillId="0" borderId="0" xfId="0" applyNumberFormat="1" applyFont="1" applyFill="1" applyProtection="1"/>
    <xf numFmtId="167" fontId="12" fillId="0" borderId="0" xfId="0" applyNumberFormat="1" applyFont="1" applyFill="1" applyAlignment="1" applyProtection="1">
      <alignment horizontal="right"/>
    </xf>
    <xf numFmtId="167" fontId="14" fillId="0" borderId="0" xfId="0" applyNumberFormat="1" applyFont="1" applyFill="1" applyAlignment="1" applyProtection="1">
      <alignment horizontal="left"/>
    </xf>
    <xf numFmtId="167" fontId="15" fillId="0" borderId="0" xfId="0" applyNumberFormat="1" applyFont="1" applyFill="1" applyAlignment="1" applyProtection="1">
      <alignment horizontal="left"/>
    </xf>
    <xf numFmtId="37" fontId="15" fillId="0" borderId="0" xfId="0" applyNumberFormat="1" applyFont="1" applyFill="1" applyAlignment="1" applyProtection="1">
      <alignment horizontal="center"/>
    </xf>
    <xf numFmtId="0" fontId="16" fillId="0" borderId="0" xfId="0" applyNumberFormat="1" applyFont="1" applyFill="1" applyAlignment="1" applyProtection="1">
      <alignment horizontal="center"/>
    </xf>
    <xf numFmtId="37" fontId="16" fillId="0" borderId="1" xfId="0" applyNumberFormat="1" applyFont="1" applyFill="1" applyBorder="1" applyAlignment="1" applyProtection="1">
      <alignment horizontal="left"/>
    </xf>
    <xf numFmtId="167" fontId="15" fillId="0" borderId="1" xfId="0" applyNumberFormat="1" applyFont="1" applyFill="1" applyBorder="1" applyAlignment="1" applyProtection="1">
      <alignment horizontal="center"/>
    </xf>
    <xf numFmtId="0" fontId="15" fillId="0" borderId="1" xfId="0" applyNumberFormat="1" applyFont="1" applyFill="1" applyBorder="1" applyAlignment="1" applyProtection="1">
      <alignment horizontal="center"/>
    </xf>
    <xf numFmtId="37" fontId="15" fillId="0" borderId="1" xfId="0" applyNumberFormat="1" applyFont="1" applyFill="1" applyBorder="1" applyAlignment="1" applyProtection="1">
      <alignment horizontal="center"/>
    </xf>
    <xf numFmtId="37" fontId="16" fillId="0" borderId="0" xfId="0" applyNumberFormat="1" applyFont="1" applyFill="1" applyBorder="1" applyAlignment="1" applyProtection="1">
      <alignment horizontal="left"/>
    </xf>
    <xf numFmtId="167" fontId="15" fillId="0" borderId="0" xfId="0" applyNumberFormat="1" applyFont="1" applyFill="1" applyBorder="1" applyAlignment="1" applyProtection="1">
      <alignment horizontal="center"/>
    </xf>
    <xf numFmtId="37" fontId="15" fillId="0" borderId="0" xfId="0" applyNumberFormat="1" applyFont="1" applyFill="1" applyBorder="1" applyAlignment="1" applyProtection="1">
      <alignment horizontal="center"/>
    </xf>
    <xf numFmtId="9" fontId="35" fillId="0" borderId="7" xfId="3" applyFont="1" applyBorder="1"/>
    <xf numFmtId="9" fontId="13" fillId="0" borderId="0" xfId="3" applyNumberFormat="1" applyFont="1" applyBorder="1" applyProtection="1"/>
    <xf numFmtId="0" fontId="4" fillId="0" borderId="0" xfId="0" applyFont="1" applyAlignment="1">
      <alignment horizontal="center"/>
    </xf>
    <xf numFmtId="0" fontId="0" fillId="0" borderId="0" xfId="0" applyAlignment="1"/>
    <xf numFmtId="0" fontId="12" fillId="0" borderId="3" xfId="0" applyFont="1" applyBorder="1"/>
    <xf numFmtId="171" fontId="15" fillId="0" borderId="0" xfId="1" applyNumberFormat="1" applyFont="1" applyBorder="1" applyAlignment="1" applyProtection="1">
      <alignment horizontal="left"/>
    </xf>
    <xf numFmtId="167" fontId="12" fillId="0" borderId="5" xfId="0" applyNumberFormat="1" applyFont="1" applyBorder="1" applyProtection="1"/>
    <xf numFmtId="0" fontId="16" fillId="0" borderId="0" xfId="0" applyFont="1" applyAlignment="1">
      <alignment horizontal="center"/>
    </xf>
    <xf numFmtId="0" fontId="27" fillId="0" borderId="2" xfId="0" applyFont="1" applyBorder="1" applyAlignment="1">
      <alignment horizontal="center"/>
    </xf>
    <xf numFmtId="171" fontId="18" fillId="0" borderId="7" xfId="0" applyNumberFormat="1" applyFont="1" applyBorder="1"/>
    <xf numFmtId="171" fontId="18" fillId="0" borderId="0" xfId="0" applyNumberFormat="1" applyFont="1" applyBorder="1"/>
    <xf numFmtId="0" fontId="17" fillId="0" borderId="3" xfId="0" applyFont="1" applyBorder="1"/>
    <xf numFmtId="37" fontId="15" fillId="0" borderId="1" xfId="0" applyNumberFormat="1" applyFont="1" applyBorder="1" applyAlignment="1" applyProtection="1">
      <alignment horizontal="left"/>
    </xf>
    <xf numFmtId="49" fontId="17" fillId="0" borderId="0" xfId="0" applyNumberFormat="1" applyFont="1" applyAlignment="1">
      <alignment horizontal="left"/>
    </xf>
    <xf numFmtId="49" fontId="17" fillId="0" borderId="2" xfId="0" applyNumberFormat="1" applyFont="1" applyBorder="1" applyAlignment="1">
      <alignment horizontal="left"/>
    </xf>
    <xf numFmtId="0" fontId="17" fillId="0" borderId="11" xfId="0" applyFont="1" applyBorder="1"/>
    <xf numFmtId="0" fontId="14" fillId="0" borderId="0" xfId="0" applyFont="1" applyAlignment="1">
      <alignment horizontal="right"/>
    </xf>
    <xf numFmtId="164" fontId="17" fillId="0" borderId="0" xfId="0" applyNumberFormat="1" applyFont="1" applyBorder="1" applyProtection="1"/>
    <xf numFmtId="0" fontId="15" fillId="0" borderId="0" xfId="0" applyNumberFormat="1" applyFont="1" applyFill="1" applyBorder="1" applyAlignment="1" applyProtection="1">
      <alignment horizontal="center"/>
    </xf>
    <xf numFmtId="37" fontId="15" fillId="0" borderId="0" xfId="0" applyNumberFormat="1" applyFont="1" applyFill="1" applyBorder="1" applyAlignment="1" applyProtection="1">
      <alignment horizontal="left"/>
    </xf>
    <xf numFmtId="164" fontId="17" fillId="0" borderId="2" xfId="0" applyNumberFormat="1" applyFont="1" applyBorder="1" applyProtection="1"/>
    <xf numFmtId="37" fontId="12" fillId="0" borderId="0" xfId="0" applyNumberFormat="1" applyFont="1" applyFill="1" applyBorder="1" applyAlignment="1" applyProtection="1">
      <alignment horizontal="left"/>
    </xf>
    <xf numFmtId="37" fontId="12" fillId="0" borderId="2" xfId="0" applyNumberFormat="1" applyFont="1" applyFill="1" applyBorder="1" applyAlignment="1" applyProtection="1">
      <alignment horizontal="left"/>
    </xf>
    <xf numFmtId="37" fontId="17" fillId="0" borderId="0" xfId="0" applyNumberFormat="1" applyFont="1" applyFill="1" applyBorder="1" applyAlignment="1" applyProtection="1">
      <alignment horizontal="left"/>
    </xf>
    <xf numFmtId="37" fontId="17" fillId="0" borderId="2" xfId="0" applyNumberFormat="1" applyFont="1" applyFill="1" applyBorder="1" applyAlignment="1" applyProtection="1">
      <alignment horizontal="left"/>
    </xf>
    <xf numFmtId="0" fontId="61" fillId="0" borderId="0" xfId="0" applyFont="1" applyFill="1" applyAlignment="1">
      <alignment horizontal="right"/>
    </xf>
    <xf numFmtId="164" fontId="50" fillId="0" borderId="0" xfId="0" applyNumberFormat="1" applyFont="1" applyBorder="1"/>
    <xf numFmtId="171" fontId="17" fillId="0" borderId="3" xfId="1" applyNumberFormat="1" applyFont="1" applyBorder="1"/>
    <xf numFmtId="167" fontId="17" fillId="0" borderId="0" xfId="0" applyNumberFormat="1" applyFont="1" applyAlignment="1" applyProtection="1">
      <alignment horizontal="left"/>
    </xf>
    <xf numFmtId="171" fontId="17" fillId="0" borderId="9" xfId="1" applyNumberFormat="1" applyFont="1" applyBorder="1"/>
    <xf numFmtId="171" fontId="17" fillId="0" borderId="2" xfId="1" applyNumberFormat="1" applyFont="1" applyBorder="1"/>
    <xf numFmtId="171" fontId="15" fillId="0" borderId="0" xfId="1" applyNumberFormat="1" applyFont="1"/>
    <xf numFmtId="171" fontId="14" fillId="0" borderId="0" xfId="1" applyNumberFormat="1" applyFont="1"/>
    <xf numFmtId="171" fontId="15" fillId="0" borderId="0" xfId="1" applyNumberFormat="1" applyFont="1" applyAlignment="1">
      <alignment horizontal="right"/>
    </xf>
    <xf numFmtId="37" fontId="0" fillId="0" borderId="2" xfId="0" applyNumberFormat="1" applyBorder="1"/>
    <xf numFmtId="171" fontId="0" fillId="0" borderId="11" xfId="1" applyNumberFormat="1" applyFont="1" applyBorder="1"/>
    <xf numFmtId="171" fontId="50" fillId="0" borderId="9" xfId="1" applyNumberFormat="1" applyFont="1" applyBorder="1"/>
    <xf numFmtId="37" fontId="9" fillId="0" borderId="0" xfId="0" applyNumberFormat="1" applyFont="1" applyBorder="1" applyAlignment="1" applyProtection="1">
      <alignment horizontal="left"/>
    </xf>
    <xf numFmtId="172" fontId="17" fillId="0" borderId="0" xfId="3" applyNumberFormat="1" applyFont="1"/>
    <xf numFmtId="37" fontId="50" fillId="0" borderId="0" xfId="0" applyNumberFormat="1" applyFont="1" applyFill="1" applyBorder="1" applyProtection="1"/>
    <xf numFmtId="171" fontId="50" fillId="0" borderId="3" xfId="1" applyNumberFormat="1" applyFont="1" applyBorder="1"/>
    <xf numFmtId="171" fontId="12" fillId="0" borderId="9" xfId="0" applyNumberFormat="1" applyFont="1" applyBorder="1"/>
    <xf numFmtId="170" fontId="12" fillId="0" borderId="9" xfId="1" applyNumberFormat="1" applyFont="1" applyFill="1" applyBorder="1" applyProtection="1"/>
    <xf numFmtId="170" fontId="12" fillId="0" borderId="2" xfId="1" applyNumberFormat="1" applyFont="1" applyFill="1" applyBorder="1" applyProtection="1"/>
    <xf numFmtId="170" fontId="12" fillId="0" borderId="3" xfId="1" applyNumberFormat="1" applyFont="1" applyFill="1" applyBorder="1" applyProtection="1"/>
    <xf numFmtId="171" fontId="12" fillId="0" borderId="17" xfId="1" applyNumberFormat="1" applyFont="1" applyBorder="1" applyProtection="1"/>
    <xf numFmtId="171" fontId="12" fillId="0" borderId="9" xfId="1" applyNumberFormat="1" applyFont="1" applyBorder="1" applyProtection="1"/>
    <xf numFmtId="49" fontId="17" fillId="0" borderId="11" xfId="0" applyNumberFormat="1" applyFont="1" applyBorder="1" applyAlignment="1">
      <alignment horizontal="left"/>
    </xf>
    <xf numFmtId="170" fontId="12" fillId="0" borderId="17" xfId="1" applyNumberFormat="1" applyFont="1" applyBorder="1" applyProtection="1"/>
    <xf numFmtId="170" fontId="12" fillId="0" borderId="0" xfId="1" applyNumberFormat="1" applyFont="1" applyFill="1" applyBorder="1" applyProtection="1"/>
    <xf numFmtId="170" fontId="12" fillId="0" borderId="7" xfId="1" applyNumberFormat="1" applyFont="1" applyBorder="1" applyProtection="1"/>
    <xf numFmtId="167" fontId="14" fillId="0" borderId="0" xfId="0" applyNumberFormat="1" applyFont="1"/>
    <xf numFmtId="9" fontId="40" fillId="0" borderId="2" xfId="3" applyFont="1" applyBorder="1"/>
    <xf numFmtId="9" fontId="63" fillId="0" borderId="2" xfId="3" applyFont="1" applyBorder="1"/>
    <xf numFmtId="171" fontId="64" fillId="0" borderId="0" xfId="1" applyNumberFormat="1" applyFont="1" applyBorder="1"/>
    <xf numFmtId="9" fontId="40" fillId="0" borderId="0" xfId="3" applyFont="1" applyBorder="1"/>
    <xf numFmtId="9" fontId="63" fillId="0" borderId="0" xfId="3" applyFont="1" applyBorder="1"/>
    <xf numFmtId="0" fontId="66" fillId="0" borderId="0" xfId="0" applyFont="1" applyAlignment="1">
      <alignment horizontal="centerContinuous"/>
    </xf>
    <xf numFmtId="171" fontId="12" fillId="0" borderId="17" xfId="0" applyNumberFormat="1" applyFont="1" applyBorder="1"/>
    <xf numFmtId="171" fontId="12" fillId="0" borderId="0" xfId="0" applyNumberFormat="1" applyFont="1" applyBorder="1"/>
    <xf numFmtId="171" fontId="12" fillId="0" borderId="4" xfId="1" applyNumberFormat="1" applyFont="1" applyFill="1" applyBorder="1" applyProtection="1"/>
    <xf numFmtId="171" fontId="12" fillId="0" borderId="5" xfId="1" applyNumberFormat="1" applyFont="1" applyFill="1" applyBorder="1" applyProtection="1"/>
    <xf numFmtId="171" fontId="12" fillId="0" borderId="6" xfId="1" applyNumberFormat="1" applyFont="1" applyFill="1" applyBorder="1" applyProtection="1"/>
    <xf numFmtId="164" fontId="12" fillId="0" borderId="17" xfId="0" applyNumberFormat="1" applyFont="1" applyBorder="1" applyProtection="1"/>
    <xf numFmtId="164" fontId="12" fillId="0" borderId="9" xfId="0" applyNumberFormat="1" applyFont="1" applyBorder="1" applyProtection="1"/>
    <xf numFmtId="0" fontId="0" fillId="2" borderId="13" xfId="0" applyFill="1" applyBorder="1"/>
    <xf numFmtId="164" fontId="12" fillId="0" borderId="8" xfId="0" applyNumberFormat="1" applyFont="1" applyBorder="1" applyProtection="1"/>
    <xf numFmtId="167" fontId="19" fillId="0" borderId="11" xfId="0" applyNumberFormat="1" applyFont="1" applyBorder="1" applyAlignment="1">
      <alignment horizontal="center"/>
    </xf>
    <xf numFmtId="167" fontId="19" fillId="0" borderId="3" xfId="0" applyNumberFormat="1" applyFont="1" applyBorder="1" applyAlignment="1">
      <alignment horizontal="center"/>
    </xf>
    <xf numFmtId="0" fontId="15" fillId="0" borderId="2" xfId="0" applyNumberFormat="1" applyFont="1" applyFill="1" applyBorder="1" applyAlignment="1" applyProtection="1">
      <alignment horizontal="center"/>
    </xf>
    <xf numFmtId="37" fontId="50" fillId="0" borderId="17" xfId="0" applyNumberFormat="1" applyFont="1" applyBorder="1" applyProtection="1"/>
    <xf numFmtId="37" fontId="17" fillId="0" borderId="2" xfId="0" applyNumberFormat="1" applyFont="1" applyFill="1" applyBorder="1" applyProtection="1"/>
    <xf numFmtId="37" fontId="9" fillId="0" borderId="2" xfId="0" applyNumberFormat="1" applyFont="1" applyBorder="1" applyAlignment="1" applyProtection="1">
      <alignment horizontal="left"/>
    </xf>
    <xf numFmtId="165" fontId="17" fillId="0" borderId="0" xfId="2" applyNumberFormat="1" applyFont="1" applyBorder="1"/>
    <xf numFmtId="165" fontId="12" fillId="0" borderId="0" xfId="2" applyNumberFormat="1" applyFont="1" applyBorder="1"/>
    <xf numFmtId="171" fontId="19" fillId="0" borderId="25" xfId="1" applyNumberFormat="1" applyFont="1" applyFill="1" applyBorder="1" applyAlignment="1"/>
    <xf numFmtId="37" fontId="16" fillId="0" borderId="0" xfId="0" applyNumberFormat="1" applyFont="1" applyBorder="1" applyAlignment="1" applyProtection="1">
      <alignment horizontal="left"/>
    </xf>
    <xf numFmtId="167" fontId="12" fillId="0" borderId="0" xfId="0" applyNumberFormat="1" applyFont="1" applyBorder="1" applyAlignment="1" applyProtection="1">
      <alignment horizontal="center"/>
    </xf>
    <xf numFmtId="0" fontId="15" fillId="0" borderId="0" xfId="0" applyNumberFormat="1" applyFont="1" applyBorder="1" applyAlignment="1" applyProtection="1">
      <alignment horizontal="center"/>
    </xf>
    <xf numFmtId="169" fontId="15" fillId="0" borderId="0" xfId="0" applyNumberFormat="1" applyFont="1" applyBorder="1" applyAlignment="1" applyProtection="1">
      <alignment horizontal="center"/>
    </xf>
    <xf numFmtId="171" fontId="19" fillId="0" borderId="2" xfId="1" applyNumberFormat="1" applyFont="1" applyBorder="1" applyAlignment="1">
      <alignment horizontal="center"/>
    </xf>
    <xf numFmtId="167" fontId="21" fillId="0" borderId="0" xfId="0" applyNumberFormat="1" applyFont="1" applyBorder="1" applyAlignment="1" applyProtection="1">
      <alignment horizontal="left"/>
    </xf>
    <xf numFmtId="167" fontId="60" fillId="0" borderId="0" xfId="0" applyNumberFormat="1" applyFont="1" applyBorder="1" applyAlignment="1" applyProtection="1">
      <alignment horizontal="left"/>
    </xf>
    <xf numFmtId="167" fontId="17" fillId="0" borderId="0" xfId="0" applyNumberFormat="1" applyFont="1" applyBorder="1" applyAlignment="1" applyProtection="1">
      <alignment horizontal="left"/>
    </xf>
    <xf numFmtId="0" fontId="17" fillId="0" borderId="0" xfId="0" applyFont="1" applyBorder="1"/>
    <xf numFmtId="167" fontId="17" fillId="0" borderId="2" xfId="0" applyNumberFormat="1" applyFont="1" applyBorder="1" applyAlignment="1" applyProtection="1">
      <alignment horizontal="left"/>
    </xf>
    <xf numFmtId="0" fontId="15" fillId="0" borderId="11" xfId="0" applyFont="1" applyBorder="1" applyAlignment="1">
      <alignment horizontal="center"/>
    </xf>
    <xf numFmtId="0" fontId="15" fillId="0" borderId="3" xfId="0" applyFont="1" applyBorder="1" applyAlignment="1">
      <alignment horizontal="center"/>
    </xf>
    <xf numFmtId="171" fontId="11" fillId="0" borderId="0" xfId="1" applyNumberFormat="1" applyFont="1" applyBorder="1" applyAlignment="1" applyProtection="1">
      <alignment horizontal="left"/>
    </xf>
    <xf numFmtId="171" fontId="0" fillId="0" borderId="26" xfId="1" applyNumberFormat="1" applyFont="1" applyBorder="1"/>
    <xf numFmtId="167" fontId="15" fillId="0" borderId="4" xfId="0" applyNumberFormat="1" applyFont="1" applyBorder="1" applyAlignment="1" applyProtection="1">
      <alignment horizontal="left"/>
    </xf>
    <xf numFmtId="0" fontId="26" fillId="3" borderId="1" xfId="0" applyFont="1" applyFill="1" applyBorder="1"/>
    <xf numFmtId="0" fontId="57" fillId="3" borderId="1" xfId="0" applyFont="1" applyFill="1" applyBorder="1"/>
    <xf numFmtId="0" fontId="67" fillId="0" borderId="0" xfId="0" applyFont="1"/>
    <xf numFmtId="0" fontId="68" fillId="0" borderId="0" xfId="0" applyFont="1"/>
    <xf numFmtId="171" fontId="0" fillId="0" borderId="27" xfId="1" applyNumberFormat="1" applyFont="1" applyBorder="1"/>
    <xf numFmtId="171" fontId="0" fillId="0" borderId="28" xfId="1" applyNumberFormat="1" applyFont="1" applyBorder="1"/>
    <xf numFmtId="171" fontId="12" fillId="0" borderId="2" xfId="0" applyNumberFormat="1" applyFont="1" applyBorder="1"/>
    <xf numFmtId="171" fontId="12" fillId="0" borderId="9" xfId="1" applyNumberFormat="1" applyFont="1" applyFill="1" applyBorder="1" applyProtection="1"/>
    <xf numFmtId="171" fontId="12" fillId="0" borderId="3" xfId="1" applyNumberFormat="1" applyFont="1" applyFill="1" applyBorder="1" applyProtection="1"/>
    <xf numFmtId="171" fontId="12" fillId="0" borderId="8" xfId="1" applyNumberFormat="1" applyFont="1" applyFill="1" applyBorder="1" applyProtection="1"/>
    <xf numFmtId="171" fontId="12" fillId="0" borderId="7" xfId="1" applyNumberFormat="1" applyFont="1" applyFill="1" applyBorder="1" applyProtection="1"/>
    <xf numFmtId="171" fontId="12" fillId="0" borderId="10" xfId="1" applyNumberFormat="1" applyFont="1" applyFill="1" applyBorder="1" applyProtection="1"/>
    <xf numFmtId="171" fontId="12" fillId="0" borderId="17" xfId="1" applyNumberFormat="1" applyFont="1" applyFill="1" applyBorder="1" applyProtection="1"/>
    <xf numFmtId="171" fontId="12" fillId="0" borderId="11" xfId="1" applyNumberFormat="1" applyFont="1" applyFill="1" applyBorder="1" applyProtection="1"/>
    <xf numFmtId="0" fontId="11" fillId="0" borderId="0" xfId="0" applyFont="1" applyAlignment="1">
      <alignment horizontal="centerContinuous"/>
    </xf>
    <xf numFmtId="9" fontId="12" fillId="0" borderId="0" xfId="3" applyNumberFormat="1" applyFont="1" applyBorder="1" applyProtection="1"/>
    <xf numFmtId="174" fontId="15" fillId="0" borderId="0" xfId="0" applyNumberFormat="1" applyFont="1" applyAlignment="1">
      <alignment horizontal="left"/>
    </xf>
    <xf numFmtId="167" fontId="15" fillId="0" borderId="0" xfId="0" applyNumberFormat="1" applyFont="1" applyBorder="1" applyAlignment="1" applyProtection="1">
      <alignment horizontal="center"/>
    </xf>
    <xf numFmtId="0" fontId="19" fillId="0" borderId="0" xfId="1" applyNumberFormat="1" applyFont="1" applyBorder="1" applyAlignment="1" applyProtection="1">
      <alignment horizontal="center"/>
    </xf>
    <xf numFmtId="37" fontId="15" fillId="0" borderId="0" xfId="0" applyNumberFormat="1" applyFont="1" applyBorder="1" applyAlignment="1" applyProtection="1">
      <alignment horizontal="center"/>
    </xf>
    <xf numFmtId="37" fontId="14" fillId="0" borderId="0" xfId="0" applyNumberFormat="1" applyFont="1" applyBorder="1" applyAlignment="1" applyProtection="1">
      <alignment horizontal="left"/>
    </xf>
    <xf numFmtId="37" fontId="62" fillId="0" borderId="0" xfId="0" applyNumberFormat="1" applyFont="1" applyBorder="1" applyAlignment="1" applyProtection="1">
      <alignment horizontal="left"/>
    </xf>
    <xf numFmtId="37" fontId="19" fillId="0" borderId="2" xfId="0" applyNumberFormat="1" applyFont="1" applyBorder="1" applyAlignment="1" applyProtection="1">
      <alignment horizontal="left"/>
    </xf>
    <xf numFmtId="167" fontId="19" fillId="0" borderId="2" xfId="0" applyNumberFormat="1" applyFont="1" applyBorder="1" applyAlignment="1" applyProtection="1">
      <alignment horizontal="center"/>
    </xf>
    <xf numFmtId="37" fontId="15" fillId="0" borderId="2" xfId="0" applyNumberFormat="1" applyFont="1" applyBorder="1" applyAlignment="1" applyProtection="1">
      <alignment horizontal="left"/>
    </xf>
    <xf numFmtId="171" fontId="62" fillId="0" borderId="0" xfId="1" applyNumberFormat="1" applyFont="1" applyBorder="1" applyAlignment="1" applyProtection="1">
      <alignment horizontal="left"/>
    </xf>
    <xf numFmtId="0" fontId="15" fillId="0" borderId="0" xfId="0" applyNumberFormat="1" applyFont="1" applyAlignment="1" applyProtection="1">
      <alignment horizontal="center"/>
    </xf>
    <xf numFmtId="0" fontId="15" fillId="0" borderId="1" xfId="1" applyNumberFormat="1" applyFont="1" applyBorder="1" applyAlignment="1" applyProtection="1">
      <alignment horizontal="center"/>
    </xf>
    <xf numFmtId="0" fontId="15" fillId="0" borderId="0" xfId="1" applyNumberFormat="1" applyFont="1" applyBorder="1" applyAlignment="1" applyProtection="1">
      <alignment horizontal="center"/>
    </xf>
    <xf numFmtId="171" fontId="12" fillId="0" borderId="3" xfId="0" applyNumberFormat="1" applyFont="1" applyBorder="1"/>
    <xf numFmtId="37" fontId="50" fillId="0" borderId="2" xfId="0" applyNumberFormat="1" applyFont="1" applyBorder="1" applyProtection="1"/>
    <xf numFmtId="37" fontId="50" fillId="0" borderId="8" xfId="0" applyNumberFormat="1" applyFont="1" applyBorder="1" applyProtection="1"/>
    <xf numFmtId="37" fontId="50" fillId="0" borderId="7" xfId="0" applyNumberFormat="1" applyFont="1" applyBorder="1" applyProtection="1"/>
    <xf numFmtId="171" fontId="50" fillId="0" borderId="8" xfId="1" applyNumberFormat="1" applyFont="1" applyBorder="1"/>
    <xf numFmtId="171" fontId="50" fillId="0" borderId="10" xfId="1" applyNumberFormat="1" applyFont="1" applyBorder="1"/>
    <xf numFmtId="171" fontId="50" fillId="0" borderId="17" xfId="1" applyNumberFormat="1" applyFont="1" applyBorder="1"/>
    <xf numFmtId="171" fontId="50" fillId="0" borderId="11" xfId="1" applyNumberFormat="1" applyFont="1" applyBorder="1"/>
    <xf numFmtId="171" fontId="52" fillId="0" borderId="9" xfId="1" applyNumberFormat="1" applyFont="1" applyBorder="1"/>
    <xf numFmtId="171" fontId="52" fillId="0" borderId="2" xfId="1" applyNumberFormat="1" applyFont="1" applyBorder="1"/>
    <xf numFmtId="171" fontId="52" fillId="0" borderId="3" xfId="1" applyNumberFormat="1" applyFont="1" applyBorder="1"/>
    <xf numFmtId="9" fontId="19" fillId="0" borderId="0" xfId="3" applyFont="1" applyBorder="1"/>
    <xf numFmtId="9" fontId="19" fillId="0" borderId="11" xfId="3" applyFont="1" applyBorder="1"/>
    <xf numFmtId="9" fontId="19" fillId="0" borderId="11" xfId="0" applyNumberFormat="1" applyFont="1" applyBorder="1"/>
    <xf numFmtId="9" fontId="19" fillId="0" borderId="3" xfId="0" applyNumberFormat="1" applyFont="1" applyBorder="1"/>
    <xf numFmtId="0" fontId="69" fillId="0" borderId="0" xfId="0" applyFont="1" applyAlignment="1">
      <alignment horizontal="center"/>
    </xf>
    <xf numFmtId="0" fontId="11" fillId="0" borderId="0" xfId="0" applyFont="1" applyAlignment="1"/>
    <xf numFmtId="171" fontId="9" fillId="0" borderId="0" xfId="1" applyNumberFormat="1" applyFont="1"/>
    <xf numFmtId="171" fontId="25" fillId="0" borderId="0" xfId="1" applyNumberFormat="1" applyFont="1"/>
    <xf numFmtId="171" fontId="15" fillId="0" borderId="0" xfId="1" applyNumberFormat="1" applyFont="1" applyBorder="1"/>
    <xf numFmtId="171" fontId="15" fillId="0" borderId="0" xfId="1" applyNumberFormat="1" applyFont="1" applyBorder="1" applyAlignment="1">
      <alignment horizontal="right"/>
    </xf>
    <xf numFmtId="171" fontId="70" fillId="0" borderId="0" xfId="1" applyNumberFormat="1" applyFont="1" applyBorder="1"/>
    <xf numFmtId="164" fontId="12" fillId="0" borderId="2" xfId="1" applyNumberFormat="1" applyFont="1" applyBorder="1" applyProtection="1"/>
    <xf numFmtId="171" fontId="19" fillId="0" borderId="0" xfId="1" applyNumberFormat="1" applyFont="1" applyBorder="1" applyAlignment="1">
      <alignment horizontal="left"/>
    </xf>
    <xf numFmtId="171" fontId="15" fillId="0" borderId="2" xfId="1" applyNumberFormat="1" applyFont="1" applyBorder="1"/>
    <xf numFmtId="164" fontId="15" fillId="0" borderId="2" xfId="1" applyNumberFormat="1" applyFont="1" applyBorder="1" applyAlignment="1" applyProtection="1">
      <alignment horizontal="center"/>
    </xf>
    <xf numFmtId="37" fontId="17" fillId="0" borderId="0" xfId="1" applyNumberFormat="1" applyFont="1" applyBorder="1" applyAlignment="1" applyProtection="1">
      <alignment horizontal="center"/>
    </xf>
    <xf numFmtId="171" fontId="15" fillId="0" borderId="4" xfId="1" applyNumberFormat="1" applyFont="1" applyBorder="1"/>
    <xf numFmtId="171" fontId="15" fillId="0" borderId="5" xfId="1" applyNumberFormat="1" applyFont="1" applyBorder="1"/>
    <xf numFmtId="171" fontId="15" fillId="0" borderId="15" xfId="1" applyNumberFormat="1" applyFont="1" applyBorder="1"/>
    <xf numFmtId="164" fontId="12" fillId="0" borderId="10" xfId="1" applyNumberFormat="1" applyFont="1" applyBorder="1" applyAlignment="1" applyProtection="1"/>
    <xf numFmtId="164" fontId="12" fillId="0" borderId="11" xfId="1" applyNumberFormat="1" applyFont="1" applyBorder="1" applyAlignment="1" applyProtection="1"/>
    <xf numFmtId="164" fontId="12" fillId="0" borderId="3" xfId="1" applyNumberFormat="1" applyFont="1" applyBorder="1" applyAlignment="1" applyProtection="1"/>
    <xf numFmtId="167" fontId="20" fillId="2" borderId="0" xfId="0" applyNumberFormat="1" applyFont="1" applyFill="1" applyBorder="1" applyAlignment="1" applyProtection="1">
      <alignment horizontal="left"/>
    </xf>
    <xf numFmtId="173" fontId="12" fillId="2" borderId="0" xfId="2" applyNumberFormat="1" applyFont="1" applyFill="1" applyBorder="1" applyProtection="1"/>
    <xf numFmtId="164" fontId="12" fillId="2" borderId="0" xfId="1" applyNumberFormat="1" applyFont="1" applyFill="1" applyBorder="1" applyProtection="1"/>
    <xf numFmtId="164" fontId="12" fillId="2" borderId="17" xfId="0" applyNumberFormat="1" applyFont="1" applyFill="1" applyBorder="1" applyProtection="1"/>
    <xf numFmtId="167" fontId="71" fillId="5" borderId="2" xfId="0" applyNumberFormat="1" applyFont="1" applyFill="1" applyBorder="1" applyAlignment="1" applyProtection="1">
      <alignment horizontal="left"/>
    </xf>
    <xf numFmtId="37" fontId="17" fillId="0" borderId="0" xfId="1" applyNumberFormat="1" applyFont="1" applyBorder="1" applyAlignment="1" applyProtection="1">
      <alignment horizontal="right"/>
    </xf>
    <xf numFmtId="164" fontId="12" fillId="0" borderId="17" xfId="0" applyNumberFormat="1" applyFont="1" applyBorder="1" applyAlignment="1" applyProtection="1">
      <alignment horizontal="right"/>
    </xf>
    <xf numFmtId="164" fontId="12" fillId="0" borderId="9" xfId="0" applyNumberFormat="1" applyFont="1" applyBorder="1" applyAlignment="1" applyProtection="1">
      <alignment horizontal="right"/>
    </xf>
    <xf numFmtId="0" fontId="12" fillId="0" borderId="0" xfId="0" applyFont="1" applyBorder="1" applyAlignment="1">
      <alignment horizontal="right"/>
    </xf>
    <xf numFmtId="0" fontId="12" fillId="0" borderId="0" xfId="0" applyFont="1" applyFill="1" applyBorder="1" applyAlignment="1">
      <alignment horizontal="right"/>
    </xf>
    <xf numFmtId="0" fontId="12" fillId="0" borderId="3" xfId="0" applyFont="1" applyFill="1" applyBorder="1" applyAlignment="1">
      <alignment horizontal="right"/>
    </xf>
    <xf numFmtId="171" fontId="15" fillId="0" borderId="1" xfId="1" applyNumberFormat="1" applyFont="1" applyBorder="1" applyAlignment="1">
      <alignment horizontal="right"/>
    </xf>
    <xf numFmtId="4" fontId="19" fillId="0" borderId="0" xfId="1" applyNumberFormat="1" applyFont="1" applyBorder="1" applyAlignment="1">
      <alignment horizontal="center"/>
    </xf>
    <xf numFmtId="4" fontId="19" fillId="0" borderId="2" xfId="1" applyNumberFormat="1" applyFont="1" applyBorder="1" applyAlignment="1">
      <alignment horizontal="center"/>
    </xf>
    <xf numFmtId="0" fontId="15" fillId="0" borderId="0" xfId="0" applyNumberFormat="1" applyFont="1" applyAlignment="1">
      <alignment horizontal="right"/>
    </xf>
    <xf numFmtId="9" fontId="15" fillId="0" borderId="29" xfId="3" applyFont="1" applyBorder="1"/>
    <xf numFmtId="9" fontId="19" fillId="0" borderId="29" xfId="3" applyFont="1" applyBorder="1"/>
    <xf numFmtId="0" fontId="19" fillId="0" borderId="29" xfId="0" applyNumberFormat="1" applyFont="1" applyBorder="1" applyAlignment="1">
      <alignment horizontal="right"/>
    </xf>
    <xf numFmtId="171" fontId="19" fillId="0" borderId="0" xfId="1" applyNumberFormat="1" applyFont="1"/>
    <xf numFmtId="0" fontId="72" fillId="0" borderId="0" xfId="0" applyFont="1"/>
    <xf numFmtId="171" fontId="12" fillId="0" borderId="4" xfId="1" applyNumberFormat="1" applyFont="1" applyBorder="1"/>
    <xf numFmtId="171" fontId="12" fillId="0" borderId="5" xfId="1" applyNumberFormat="1" applyFont="1" applyBorder="1"/>
    <xf numFmtId="171" fontId="12" fillId="0" borderId="6" xfId="1" applyNumberFormat="1" applyFont="1" applyBorder="1"/>
    <xf numFmtId="164" fontId="12" fillId="0" borderId="2" xfId="0" applyNumberFormat="1" applyFont="1" applyBorder="1" applyProtection="1"/>
    <xf numFmtId="167" fontId="12" fillId="0" borderId="2" xfId="0" applyNumberFormat="1" applyFont="1" applyBorder="1" applyAlignment="1" applyProtection="1">
      <alignment horizontal="center"/>
    </xf>
    <xf numFmtId="37" fontId="12" fillId="0" borderId="0" xfId="1" applyNumberFormat="1" applyFont="1" applyBorder="1" applyAlignment="1" applyProtection="1">
      <alignment horizontal="right"/>
    </xf>
    <xf numFmtId="171" fontId="15" fillId="0" borderId="2" xfId="1" applyNumberFormat="1" applyFont="1" applyBorder="1" applyAlignment="1">
      <alignment horizontal="right"/>
    </xf>
    <xf numFmtId="167" fontId="15" fillId="0" borderId="2" xfId="0" applyNumberFormat="1" applyFont="1" applyBorder="1" applyAlignment="1" applyProtection="1">
      <alignment horizontal="center"/>
    </xf>
    <xf numFmtId="173" fontId="17" fillId="0" borderId="0" xfId="2" applyNumberFormat="1" applyFont="1" applyBorder="1" applyProtection="1"/>
    <xf numFmtId="167" fontId="17" fillId="0" borderId="2" xfId="0" applyNumberFormat="1" applyFont="1" applyBorder="1" applyProtection="1"/>
    <xf numFmtId="173" fontId="12" fillId="0" borderId="10" xfId="2" applyNumberFormat="1" applyFont="1" applyBorder="1" applyProtection="1"/>
    <xf numFmtId="173" fontId="12" fillId="0" borderId="11" xfId="2" applyNumberFormat="1" applyFont="1" applyBorder="1" applyProtection="1"/>
    <xf numFmtId="173" fontId="12" fillId="0" borderId="3" xfId="2" applyNumberFormat="1" applyFont="1" applyBorder="1" applyProtection="1"/>
    <xf numFmtId="172" fontId="0" fillId="0" borderId="0" xfId="3" applyNumberFormat="1" applyFont="1"/>
    <xf numFmtId="167" fontId="17" fillId="0" borderId="0" xfId="0" applyNumberFormat="1" applyFont="1" applyFill="1" applyBorder="1" applyAlignment="1" applyProtection="1">
      <alignment horizontal="right"/>
    </xf>
    <xf numFmtId="171" fontId="0" fillId="0" borderId="30" xfId="1" applyNumberFormat="1" applyFont="1" applyBorder="1"/>
    <xf numFmtId="173" fontId="12" fillId="0" borderId="2" xfId="2" applyNumberFormat="1" applyFont="1" applyBorder="1" applyAlignment="1" applyProtection="1">
      <alignment horizontal="center"/>
    </xf>
    <xf numFmtId="0" fontId="0" fillId="0" borderId="0" xfId="0" applyAlignment="1">
      <alignment horizontal="right"/>
    </xf>
    <xf numFmtId="0" fontId="0" fillId="0" borderId="0" xfId="0" applyBorder="1" applyAlignment="1">
      <alignment horizontal="right"/>
    </xf>
    <xf numFmtId="167" fontId="12" fillId="0" borderId="1" xfId="0" applyNumberFormat="1" applyFont="1" applyBorder="1" applyAlignment="1" applyProtection="1">
      <alignment horizontal="right"/>
    </xf>
    <xf numFmtId="0" fontId="2" fillId="0" borderId="0" xfId="0" applyFont="1" applyAlignment="1">
      <alignment horizontal="right"/>
    </xf>
    <xf numFmtId="171" fontId="17" fillId="0" borderId="8" xfId="1" applyNumberFormat="1" applyFont="1" applyBorder="1"/>
    <xf numFmtId="171" fontId="17" fillId="0" borderId="7" xfId="1" applyNumberFormat="1" applyFont="1" applyBorder="1"/>
    <xf numFmtId="171" fontId="17" fillId="0" borderId="10" xfId="1" applyNumberFormat="1" applyFont="1" applyBorder="1"/>
    <xf numFmtId="37" fontId="0" fillId="0" borderId="0" xfId="0" applyNumberFormat="1" applyBorder="1"/>
    <xf numFmtId="172" fontId="12" fillId="0" borderId="0" xfId="3" applyNumberFormat="1" applyFont="1" applyBorder="1"/>
    <xf numFmtId="166" fontId="19" fillId="0" borderId="11" xfId="1" applyFont="1" applyBorder="1"/>
    <xf numFmtId="166" fontId="19" fillId="0" borderId="3" xfId="1" applyFont="1" applyBorder="1"/>
    <xf numFmtId="165" fontId="19" fillId="0" borderId="0" xfId="2" applyNumberFormat="1" applyFont="1" applyBorder="1"/>
    <xf numFmtId="165" fontId="19" fillId="0" borderId="0" xfId="1" applyNumberFormat="1" applyFont="1" applyBorder="1"/>
    <xf numFmtId="172" fontId="0" fillId="0" borderId="11" xfId="0" applyNumberFormat="1" applyBorder="1"/>
    <xf numFmtId="172" fontId="0" fillId="0" borderId="3" xfId="0" applyNumberFormat="1" applyBorder="1"/>
    <xf numFmtId="165" fontId="72" fillId="0" borderId="11" xfId="0" applyNumberFormat="1" applyFont="1" applyBorder="1"/>
    <xf numFmtId="166" fontId="72" fillId="0" borderId="11" xfId="1" applyFont="1" applyBorder="1"/>
    <xf numFmtId="166" fontId="72" fillId="0" borderId="3" xfId="1" applyFont="1" applyBorder="1"/>
    <xf numFmtId="9" fontId="72" fillId="0" borderId="11" xfId="0" applyNumberFormat="1" applyFont="1" applyBorder="1"/>
    <xf numFmtId="9" fontId="72" fillId="0" borderId="3" xfId="0" applyNumberFormat="1" applyFont="1" applyBorder="1"/>
    <xf numFmtId="165" fontId="17" fillId="0" borderId="11" xfId="2" applyNumberFormat="1" applyFont="1" applyBorder="1"/>
    <xf numFmtId="166" fontId="17" fillId="0" borderId="11" xfId="1" applyFont="1" applyBorder="1"/>
    <xf numFmtId="170" fontId="12" fillId="0" borderId="0" xfId="1" applyNumberFormat="1" applyFont="1" applyBorder="1"/>
    <xf numFmtId="170" fontId="0" fillId="0" borderId="8" xfId="1" applyNumberFormat="1" applyFont="1" applyBorder="1"/>
    <xf numFmtId="170" fontId="0" fillId="0" borderId="7" xfId="1" applyNumberFormat="1" applyFont="1" applyBorder="1"/>
    <xf numFmtId="170" fontId="0" fillId="0" borderId="10" xfId="1" applyNumberFormat="1" applyFont="1" applyBorder="1"/>
    <xf numFmtId="170" fontId="0" fillId="0" borderId="17" xfId="1" applyNumberFormat="1" applyFont="1" applyBorder="1"/>
    <xf numFmtId="170" fontId="0" fillId="0" borderId="0" xfId="1" applyNumberFormat="1" applyFont="1" applyBorder="1"/>
    <xf numFmtId="170" fontId="0" fillId="0" borderId="11" xfId="1" applyNumberFormat="1" applyFont="1" applyBorder="1"/>
    <xf numFmtId="170" fontId="0" fillId="0" borderId="9" xfId="1" applyNumberFormat="1" applyFont="1" applyBorder="1"/>
    <xf numFmtId="170" fontId="0" fillId="0" borderId="2" xfId="1" applyNumberFormat="1" applyFont="1" applyBorder="1"/>
    <xf numFmtId="170" fontId="0" fillId="0" borderId="3" xfId="1" applyNumberFormat="1" applyFont="1" applyBorder="1"/>
    <xf numFmtId="164" fontId="17" fillId="0" borderId="17" xfId="0" applyNumberFormat="1" applyFont="1" applyBorder="1" applyProtection="1"/>
    <xf numFmtId="0" fontId="16" fillId="0" borderId="0" xfId="0" applyNumberFormat="1" applyFont="1" applyAlignment="1" applyProtection="1">
      <alignment horizontal="right"/>
    </xf>
    <xf numFmtId="0" fontId="15" fillId="0" borderId="1" xfId="0" applyNumberFormat="1" applyFont="1" applyBorder="1" applyAlignment="1" applyProtection="1">
      <alignment horizontal="right"/>
    </xf>
    <xf numFmtId="169" fontId="15" fillId="0" borderId="1" xfId="0" applyNumberFormat="1" applyFont="1" applyBorder="1" applyAlignment="1" applyProtection="1">
      <alignment horizontal="right"/>
    </xf>
    <xf numFmtId="1" fontId="15" fillId="0" borderId="0" xfId="1" applyNumberFormat="1" applyFont="1" applyAlignment="1">
      <alignment horizontal="left"/>
    </xf>
    <xf numFmtId="170" fontId="0" fillId="0" borderId="4" xfId="1" applyNumberFormat="1" applyFont="1" applyBorder="1"/>
    <xf numFmtId="170" fontId="0" fillId="0" borderId="5" xfId="1" applyNumberFormat="1" applyFont="1" applyBorder="1"/>
    <xf numFmtId="170" fontId="0" fillId="0" borderId="6" xfId="1" applyNumberFormat="1" applyFont="1" applyBorder="1"/>
    <xf numFmtId="37" fontId="12" fillId="0" borderId="0" xfId="0" applyNumberFormat="1" applyFont="1" applyFill="1" applyBorder="1" applyAlignment="1" applyProtection="1">
      <alignment horizontal="right"/>
    </xf>
    <xf numFmtId="167" fontId="15" fillId="0" borderId="11" xfId="0" applyNumberFormat="1" applyFont="1" applyBorder="1" applyAlignment="1">
      <alignment horizontal="center"/>
    </xf>
    <xf numFmtId="167" fontId="15" fillId="0" borderId="3" xfId="0" applyNumberFormat="1" applyFont="1" applyBorder="1" applyAlignment="1">
      <alignment horizontal="center"/>
    </xf>
    <xf numFmtId="171" fontId="17" fillId="0" borderId="0" xfId="1" applyNumberFormat="1" applyFont="1" applyFill="1" applyBorder="1"/>
    <xf numFmtId="0" fontId="58" fillId="0" borderId="0" xfId="0" applyFont="1"/>
    <xf numFmtId="0" fontId="9" fillId="0" borderId="0" xfId="0" applyFont="1"/>
    <xf numFmtId="0" fontId="12" fillId="0" borderId="5" xfId="0" applyFont="1" applyBorder="1"/>
    <xf numFmtId="171" fontId="17" fillId="0" borderId="0" xfId="1" quotePrefix="1" applyNumberFormat="1" applyFont="1" applyAlignment="1">
      <alignment horizontal="center"/>
    </xf>
    <xf numFmtId="170" fontId="12" fillId="0" borderId="17" xfId="1" applyNumberFormat="1" applyFont="1" applyBorder="1"/>
    <xf numFmtId="170" fontId="12" fillId="0" borderId="11" xfId="1" applyNumberFormat="1" applyFont="1" applyBorder="1"/>
    <xf numFmtId="170" fontId="12" fillId="0" borderId="9" xfId="1" applyNumberFormat="1" applyFont="1" applyBorder="1"/>
    <xf numFmtId="170" fontId="12" fillId="0" borderId="2" xfId="1" applyNumberFormat="1" applyFont="1" applyBorder="1"/>
    <xf numFmtId="170" fontId="12" fillId="0" borderId="3" xfId="1" applyNumberFormat="1" applyFont="1" applyBorder="1"/>
    <xf numFmtId="165" fontId="19" fillId="0" borderId="11" xfId="1" applyNumberFormat="1" applyFont="1" applyBorder="1"/>
    <xf numFmtId="165" fontId="19" fillId="0" borderId="3" xfId="1" applyNumberFormat="1" applyFont="1" applyBorder="1"/>
    <xf numFmtId="166" fontId="17" fillId="0" borderId="3" xfId="1" applyFont="1" applyBorder="1"/>
    <xf numFmtId="172" fontId="12" fillId="0" borderId="11" xfId="3" applyNumberFormat="1" applyFont="1" applyBorder="1"/>
    <xf numFmtId="172" fontId="12" fillId="0" borderId="3" xfId="3" applyNumberFormat="1" applyFont="1" applyBorder="1"/>
    <xf numFmtId="9" fontId="19" fillId="0" borderId="15" xfId="3" applyFont="1" applyBorder="1"/>
    <xf numFmtId="165" fontId="19" fillId="0" borderId="15" xfId="2" applyNumberFormat="1" applyFont="1" applyBorder="1"/>
    <xf numFmtId="164" fontId="50" fillId="0" borderId="8" xfId="0" applyNumberFormat="1" applyFont="1" applyBorder="1"/>
    <xf numFmtId="164" fontId="50" fillId="0" borderId="7" xfId="0" applyNumberFormat="1" applyFont="1" applyBorder="1"/>
    <xf numFmtId="164" fontId="50" fillId="0" borderId="10" xfId="0" applyNumberFormat="1" applyFont="1" applyBorder="1"/>
    <xf numFmtId="164" fontId="50" fillId="0" borderId="17" xfId="0" applyNumberFormat="1" applyFont="1" applyBorder="1"/>
    <xf numFmtId="164" fontId="50" fillId="0" borderId="11" xfId="0" applyNumberFormat="1" applyFont="1" applyBorder="1"/>
    <xf numFmtId="167" fontId="20" fillId="0" borderId="12" xfId="0" applyNumberFormat="1" applyFont="1" applyBorder="1" applyAlignment="1" applyProtection="1">
      <alignment horizontal="left"/>
    </xf>
    <xf numFmtId="167" fontId="20" fillId="0" borderId="18" xfId="0" applyNumberFormat="1" applyFont="1" applyBorder="1" applyAlignment="1" applyProtection="1">
      <alignment horizontal="left"/>
    </xf>
    <xf numFmtId="167" fontId="20" fillId="0" borderId="5" xfId="0" applyNumberFormat="1" applyFont="1" applyBorder="1" applyAlignment="1" applyProtection="1">
      <alignment horizontal="left"/>
    </xf>
    <xf numFmtId="167" fontId="13" fillId="0" borderId="5" xfId="0" applyNumberFormat="1" applyFont="1" applyBorder="1" applyAlignment="1" applyProtection="1">
      <alignment horizontal="left"/>
    </xf>
    <xf numFmtId="171" fontId="12" fillId="0" borderId="15" xfId="1" applyNumberFormat="1" applyFont="1" applyBorder="1"/>
    <xf numFmtId="173" fontId="15" fillId="0" borderId="12" xfId="2" applyNumberFormat="1" applyFont="1" applyBorder="1" applyProtection="1"/>
    <xf numFmtId="164" fontId="15" fillId="0" borderId="12" xfId="1" applyNumberFormat="1" applyFont="1" applyBorder="1" applyProtection="1"/>
    <xf numFmtId="164" fontId="15" fillId="0" borderId="23" xfId="1" applyNumberFormat="1" applyFont="1" applyBorder="1" applyProtection="1"/>
    <xf numFmtId="166" fontId="12" fillId="6" borderId="8" xfId="1" applyFont="1" applyFill="1" applyBorder="1" applyAlignment="1">
      <alignment horizontal="right"/>
    </xf>
    <xf numFmtId="166" fontId="12" fillId="6" borderId="7" xfId="1" applyFont="1" applyFill="1" applyBorder="1" applyAlignment="1">
      <alignment horizontal="right"/>
    </xf>
    <xf numFmtId="166" fontId="12" fillId="6" borderId="10" xfId="1" applyFont="1" applyFill="1" applyBorder="1" applyAlignment="1">
      <alignment horizontal="right"/>
    </xf>
    <xf numFmtId="166" fontId="12" fillId="6" borderId="17" xfId="1" applyFont="1" applyFill="1" applyBorder="1" applyAlignment="1">
      <alignment horizontal="right"/>
    </xf>
    <xf numFmtId="166" fontId="12" fillId="6" borderId="0" xfId="1" applyFont="1" applyFill="1" applyBorder="1" applyAlignment="1">
      <alignment horizontal="right"/>
    </xf>
    <xf numFmtId="166" fontId="12" fillId="6" borderId="11" xfId="1" applyFont="1" applyFill="1" applyBorder="1" applyAlignment="1">
      <alignment horizontal="right"/>
    </xf>
    <xf numFmtId="166" fontId="12" fillId="6" borderId="9" xfId="1" applyFont="1" applyFill="1" applyBorder="1" applyAlignment="1">
      <alignment horizontal="right"/>
    </xf>
    <xf numFmtId="166" fontId="12" fillId="6" borderId="2" xfId="1" applyFont="1" applyFill="1" applyBorder="1" applyAlignment="1">
      <alignment horizontal="right"/>
    </xf>
    <xf numFmtId="166" fontId="12" fillId="6" borderId="3" xfId="1" applyFont="1" applyFill="1" applyBorder="1" applyAlignment="1">
      <alignment horizontal="right"/>
    </xf>
    <xf numFmtId="167" fontId="5" fillId="0" borderId="7" xfId="0" applyNumberFormat="1" applyFont="1" applyBorder="1" applyAlignment="1" applyProtection="1">
      <alignment horizontal="left"/>
    </xf>
    <xf numFmtId="167" fontId="5" fillId="0" borderId="7" xfId="0" applyNumberFormat="1" applyFont="1" applyBorder="1" applyProtection="1"/>
    <xf numFmtId="171" fontId="34" fillId="0" borderId="7" xfId="1" applyNumberFormat="1" applyFont="1" applyBorder="1"/>
    <xf numFmtId="37" fontId="50" fillId="0" borderId="9" xfId="0" applyNumberFormat="1" applyFont="1" applyBorder="1" applyProtection="1"/>
    <xf numFmtId="170" fontId="17" fillId="0" borderId="0" xfId="1" applyNumberFormat="1" applyFont="1" applyBorder="1"/>
    <xf numFmtId="170" fontId="17" fillId="0" borderId="9" xfId="1" applyNumberFormat="1" applyFont="1" applyFill="1" applyBorder="1" applyProtection="1"/>
    <xf numFmtId="170" fontId="17" fillId="0" borderId="2" xfId="1" applyNumberFormat="1" applyFont="1" applyFill="1" applyBorder="1" applyProtection="1"/>
    <xf numFmtId="170" fontId="17" fillId="0" borderId="3" xfId="1" applyNumberFormat="1" applyFont="1" applyFill="1" applyBorder="1" applyProtection="1"/>
    <xf numFmtId="170" fontId="17" fillId="0" borderId="9" xfId="1" applyNumberFormat="1" applyFont="1" applyBorder="1"/>
    <xf numFmtId="171" fontId="0" fillId="0" borderId="5" xfId="0" applyNumberFormat="1" applyBorder="1"/>
    <xf numFmtId="167" fontId="13" fillId="0" borderId="0" xfId="0" applyNumberFormat="1" applyFont="1" applyBorder="1" applyAlignment="1" applyProtection="1">
      <alignment horizontal="left"/>
    </xf>
    <xf numFmtId="171" fontId="85" fillId="7" borderId="0" xfId="1" applyNumberFormat="1" applyFont="1" applyFill="1"/>
    <xf numFmtId="171" fontId="17" fillId="7" borderId="0" xfId="1" applyNumberFormat="1" applyFont="1" applyFill="1"/>
    <xf numFmtId="171" fontId="17" fillId="7" borderId="2" xfId="1" applyNumberFormat="1" applyFont="1" applyFill="1" applyBorder="1"/>
    <xf numFmtId="171" fontId="85" fillId="7" borderId="8" xfId="1" applyNumberFormat="1" applyFont="1" applyFill="1" applyBorder="1"/>
    <xf numFmtId="171" fontId="85" fillId="7" borderId="7" xfId="1" applyNumberFormat="1" applyFont="1" applyFill="1" applyBorder="1"/>
    <xf numFmtId="171" fontId="85" fillId="7" borderId="10" xfId="1" applyNumberFormat="1" applyFont="1" applyFill="1" applyBorder="1"/>
    <xf numFmtId="171" fontId="85" fillId="7" borderId="17" xfId="1" applyNumberFormat="1" applyFont="1" applyFill="1" applyBorder="1"/>
    <xf numFmtId="171" fontId="85" fillId="7" borderId="0" xfId="1" applyNumberFormat="1" applyFont="1" applyFill="1" applyBorder="1"/>
    <xf numFmtId="171" fontId="85" fillId="7" borderId="11" xfId="1" applyNumberFormat="1" applyFont="1" applyFill="1" applyBorder="1"/>
    <xf numFmtId="171" fontId="85" fillId="7" borderId="9" xfId="1" applyNumberFormat="1" applyFont="1" applyFill="1" applyBorder="1"/>
    <xf numFmtId="171" fontId="85" fillId="7" borderId="2" xfId="1" applyNumberFormat="1" applyFont="1" applyFill="1" applyBorder="1"/>
    <xf numFmtId="171" fontId="85" fillId="7" borderId="3" xfId="1" applyNumberFormat="1" applyFont="1" applyFill="1" applyBorder="1"/>
    <xf numFmtId="37" fontId="12" fillId="0" borderId="0" xfId="0" applyNumberFormat="1" applyFont="1"/>
    <xf numFmtId="37" fontId="50" fillId="0" borderId="17" xfId="0" applyNumberFormat="1" applyFont="1" applyFill="1" applyBorder="1" applyProtection="1"/>
    <xf numFmtId="0" fontId="84" fillId="0" borderId="0" xfId="0" applyFont="1" applyAlignment="1">
      <alignment horizontal="center"/>
    </xf>
    <xf numFmtId="0" fontId="69" fillId="0" borderId="0" xfId="0" applyFont="1" applyAlignment="1">
      <alignment horizontal="center"/>
    </xf>
    <xf numFmtId="0" fontId="11" fillId="0" borderId="0" xfId="0" applyFont="1" applyAlignment="1"/>
    <xf numFmtId="0" fontId="65" fillId="0" borderId="0" xfId="0" applyFont="1" applyAlignment="1">
      <alignment horizontal="center"/>
    </xf>
    <xf numFmtId="0" fontId="49" fillId="0" borderId="0" xfId="0" applyFont="1" applyAlignment="1">
      <alignment horizontal="center"/>
    </xf>
    <xf numFmtId="0" fontId="2" fillId="0" borderId="0" xfId="0" applyFont="1" applyAlignment="1">
      <alignment horizontal="center"/>
    </xf>
    <xf numFmtId="171" fontId="9" fillId="0" borderId="0" xfId="1" applyNumberFormat="1" applyFont="1" applyAlignment="1">
      <alignment horizontal="left"/>
    </xf>
    <xf numFmtId="168" fontId="19" fillId="0" borderId="30" xfId="1" applyNumberFormat="1" applyFont="1" applyBorder="1" applyAlignment="1">
      <alignment horizontal="left"/>
    </xf>
    <xf numFmtId="168" fontId="19" fillId="0" borderId="28" xfId="1" applyNumberFormat="1" applyFont="1" applyBorder="1" applyAlignment="1">
      <alignment horizontal="left"/>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600" b="1" i="0" u="none" strike="noStrike" baseline="0">
                <a:solidFill>
                  <a:srgbClr val="000000"/>
                </a:solidFill>
                <a:latin typeface="Arial"/>
                <a:ea typeface="Arial"/>
                <a:cs typeface="Arial"/>
              </a:defRPr>
            </a:pPr>
            <a:r>
              <a:rPr lang="en-US"/>
              <a:t>Headcount Growth</a:t>
            </a:r>
          </a:p>
        </c:rich>
      </c:tx>
      <c:overlay val="0"/>
      <c:spPr>
        <a:noFill/>
        <a:ln w="25400">
          <a:noFill/>
        </a:ln>
      </c:spPr>
    </c:title>
    <c:autoTitleDeleted val="0"/>
    <c:plotArea>
      <c:layout/>
      <c:lineChart>
        <c:grouping val="standard"/>
        <c:varyColors val="0"/>
        <c:ser>
          <c:idx val="0"/>
          <c:order val="0"/>
          <c:spPr>
            <a:ln w="38100">
              <a:solidFill>
                <a:srgbClr val="000080"/>
              </a:solidFill>
              <a:prstDash val="solid"/>
            </a:ln>
          </c:spPr>
          <c:marker>
            <c:symbol val="none"/>
          </c:marker>
          <c:cat>
            <c:numRef>
              <c:f>'Staff &amp; Faculty'!#REF!</c:f>
              <c:numCache>
                <c:formatCode>General</c:formatCode>
                <c:ptCount val="1"/>
                <c:pt idx="0">
                  <c:v>1.0</c:v>
                </c:pt>
              </c:numCache>
            </c:numRef>
          </c:cat>
          <c:val>
            <c:numRef>
              <c:f>'Staff &amp; Faculty'!#REF!</c:f>
              <c:numCache>
                <c:formatCode>General</c:formatCode>
                <c:ptCount val="1"/>
                <c:pt idx="0">
                  <c:v>1.0</c:v>
                </c:pt>
              </c:numCache>
            </c:numRef>
          </c:val>
          <c:smooth val="1"/>
        </c:ser>
        <c:dLbls>
          <c:showLegendKey val="0"/>
          <c:showVal val="0"/>
          <c:showCatName val="0"/>
          <c:showSerName val="0"/>
          <c:showPercent val="0"/>
          <c:showBubbleSize val="0"/>
        </c:dLbls>
        <c:marker val="1"/>
        <c:smooth val="0"/>
        <c:axId val="2134209816"/>
        <c:axId val="2134216216"/>
      </c:lineChart>
      <c:catAx>
        <c:axId val="2134209816"/>
        <c:scaling>
          <c:orientation val="minMax"/>
        </c:scaling>
        <c:delete val="0"/>
        <c:axPos val="b"/>
        <c:majorGridlines>
          <c:spPr>
            <a:ln w="3175">
              <a:solidFill>
                <a:srgbClr val="000000"/>
              </a:solidFill>
              <a:prstDash val="solid"/>
            </a:ln>
          </c:spPr>
        </c:majorGridlines>
        <c:title>
          <c:tx>
            <c:rich>
              <a:bodyPr/>
              <a:lstStyle/>
              <a:p>
                <a:pPr>
                  <a:defRPr sz="2200" b="1" i="0" u="none" strike="noStrike" baseline="0">
                    <a:solidFill>
                      <a:srgbClr val="000000"/>
                    </a:solidFill>
                    <a:latin typeface="Arial"/>
                    <a:ea typeface="Arial"/>
                    <a:cs typeface="Arial"/>
                  </a:defRPr>
                </a:pPr>
                <a:r>
                  <a:rPr lang="en-US"/>
                  <a:t>Months</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2000" b="1" i="0" u="none" strike="noStrike" baseline="0">
                <a:solidFill>
                  <a:srgbClr val="000000"/>
                </a:solidFill>
                <a:latin typeface="Arial"/>
                <a:ea typeface="Arial"/>
                <a:cs typeface="Arial"/>
              </a:defRPr>
            </a:pPr>
            <a:endParaRPr lang="en-US"/>
          </a:p>
        </c:txPr>
        <c:crossAx val="2134216216"/>
        <c:crosses val="autoZero"/>
        <c:auto val="1"/>
        <c:lblAlgn val="ctr"/>
        <c:lblOffset val="100"/>
        <c:tickLblSkip val="1"/>
        <c:tickMarkSkip val="1"/>
        <c:noMultiLvlLbl val="0"/>
      </c:catAx>
      <c:valAx>
        <c:axId val="2134216216"/>
        <c:scaling>
          <c:orientation val="minMax"/>
          <c:min val="0.0"/>
        </c:scaling>
        <c:delete val="0"/>
        <c:axPos val="l"/>
        <c:majorGridlines>
          <c:spPr>
            <a:ln w="3175">
              <a:solidFill>
                <a:srgbClr val="000000"/>
              </a:solidFill>
              <a:prstDash val="solid"/>
            </a:ln>
          </c:spPr>
        </c:majorGridlines>
        <c:title>
          <c:tx>
            <c:rich>
              <a:bodyPr/>
              <a:lstStyle/>
              <a:p>
                <a:pPr>
                  <a:defRPr sz="2200" b="1" i="0" u="none" strike="noStrike" baseline="0">
                    <a:solidFill>
                      <a:srgbClr val="000000"/>
                    </a:solidFill>
                    <a:latin typeface="Arial"/>
                    <a:ea typeface="Arial"/>
                    <a:cs typeface="Arial"/>
                  </a:defRPr>
                </a:pPr>
                <a:r>
                  <a:rPr lang="en-US"/>
                  <a:t>Headcount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0" b="1" i="0" u="none" strike="noStrike" baseline="0">
                <a:solidFill>
                  <a:srgbClr val="000000"/>
                </a:solidFill>
                <a:latin typeface="Arial"/>
                <a:ea typeface="Arial"/>
                <a:cs typeface="Arial"/>
              </a:defRPr>
            </a:pPr>
            <a:endParaRPr lang="en-US"/>
          </a:p>
        </c:txPr>
        <c:crossAx val="2134209816"/>
        <c:crosses val="autoZero"/>
        <c:crossBetween val="midCat"/>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1" i="0" u="none" strike="noStrike" baseline="0">
                <a:solidFill>
                  <a:srgbClr val="000000"/>
                </a:solidFill>
                <a:latin typeface="Arial"/>
                <a:ea typeface="Arial"/>
                <a:cs typeface="Arial"/>
              </a:defRPr>
            </a:pPr>
            <a:r>
              <a:rPr lang="en-US"/>
              <a:t>Headcount Growth</a:t>
            </a:r>
          </a:p>
        </c:rich>
      </c:tx>
      <c:overlay val="0"/>
      <c:spPr>
        <a:noFill/>
        <a:ln w="25400">
          <a:noFill/>
        </a:ln>
      </c:spPr>
    </c:title>
    <c:autoTitleDeleted val="0"/>
    <c:plotArea>
      <c:layout/>
      <c:lineChart>
        <c:grouping val="standard"/>
        <c:varyColors val="0"/>
        <c:ser>
          <c:idx val="0"/>
          <c:order val="0"/>
          <c:tx>
            <c:v>Home Office Employees</c:v>
          </c:tx>
          <c:spPr>
            <a:ln w="38100">
              <a:solidFill>
                <a:srgbClr val="000080"/>
              </a:solidFill>
              <a:prstDash val="solid"/>
            </a:ln>
          </c:spPr>
          <c:marker>
            <c:symbol val="square"/>
            <c:size val="12"/>
            <c:spPr>
              <a:noFill/>
              <a:ln w="9525">
                <a:noFill/>
              </a:ln>
            </c:spPr>
          </c:marker>
          <c:cat>
            <c:numRef>
              <c:f>'Staff &amp; Faculty'!#REF!</c:f>
              <c:numCache>
                <c:formatCode>General</c:formatCode>
                <c:ptCount val="1"/>
                <c:pt idx="0">
                  <c:v>1.0</c:v>
                </c:pt>
              </c:numCache>
            </c:numRef>
          </c:cat>
          <c:val>
            <c:numRef>
              <c:f>'Staff &amp; Faculty'!#REF!</c:f>
              <c:numCache>
                <c:formatCode>General</c:formatCode>
                <c:ptCount val="1"/>
                <c:pt idx="0">
                  <c:v>1.0</c:v>
                </c:pt>
              </c:numCache>
            </c:numRef>
          </c:val>
          <c:smooth val="1"/>
        </c:ser>
        <c:ser>
          <c:idx val="1"/>
          <c:order val="1"/>
          <c:tx>
            <c:v>Remote Office Employees</c:v>
          </c:tx>
          <c:spPr>
            <a:ln w="38100">
              <a:solidFill>
                <a:srgbClr val="000000"/>
              </a:solidFill>
              <a:prstDash val="solid"/>
            </a:ln>
          </c:spPr>
          <c:marker>
            <c:symbol val="none"/>
          </c:marker>
          <c:cat>
            <c:numRef>
              <c:f>'Staff &amp; Faculty'!#REF!</c:f>
              <c:numCache>
                <c:formatCode>General</c:formatCode>
                <c:ptCount val="1"/>
                <c:pt idx="0">
                  <c:v>1.0</c:v>
                </c:pt>
              </c:numCache>
            </c:numRef>
          </c:cat>
          <c:val>
            <c:numRef>
              <c:f>'Staff &amp; Faculty'!#REF!</c:f>
              <c:numCache>
                <c:formatCode>General</c:formatCode>
                <c:ptCount val="1"/>
                <c:pt idx="0">
                  <c:v>1.0</c:v>
                </c:pt>
              </c:numCache>
            </c:numRef>
          </c:val>
          <c:smooth val="1"/>
        </c:ser>
        <c:dLbls>
          <c:showLegendKey val="0"/>
          <c:showVal val="0"/>
          <c:showCatName val="0"/>
          <c:showSerName val="0"/>
          <c:showPercent val="0"/>
          <c:showBubbleSize val="0"/>
        </c:dLbls>
        <c:marker val="1"/>
        <c:smooth val="0"/>
        <c:axId val="2134256328"/>
        <c:axId val="2134262792"/>
      </c:lineChart>
      <c:catAx>
        <c:axId val="2134256328"/>
        <c:scaling>
          <c:orientation val="minMax"/>
        </c:scaling>
        <c:delete val="0"/>
        <c:axPos val="b"/>
        <c:majorGridlines>
          <c:spPr>
            <a:ln w="3175">
              <a:solidFill>
                <a:srgbClr val="000000"/>
              </a:solidFill>
              <a:prstDash val="solid"/>
            </a:ln>
          </c:spPr>
        </c:majorGridlines>
        <c:title>
          <c:tx>
            <c:rich>
              <a:bodyPr/>
              <a:lstStyle/>
              <a:p>
                <a:pPr>
                  <a:defRPr sz="325" b="1" i="0" u="none" strike="noStrike" baseline="0">
                    <a:solidFill>
                      <a:srgbClr val="000000"/>
                    </a:solidFill>
                    <a:latin typeface="Arial"/>
                    <a:ea typeface="Arial"/>
                    <a:cs typeface="Arial"/>
                  </a:defRPr>
                </a:pPr>
                <a:r>
                  <a:rPr lang="en-US"/>
                  <a:t>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1" i="0" u="none" strike="noStrike" baseline="0">
                <a:solidFill>
                  <a:srgbClr val="000000"/>
                </a:solidFill>
                <a:latin typeface="Arial"/>
                <a:ea typeface="Arial"/>
                <a:cs typeface="Arial"/>
              </a:defRPr>
            </a:pPr>
            <a:endParaRPr lang="en-US"/>
          </a:p>
        </c:txPr>
        <c:crossAx val="2134262792"/>
        <c:crosses val="autoZero"/>
        <c:auto val="1"/>
        <c:lblAlgn val="ctr"/>
        <c:lblOffset val="100"/>
        <c:tickLblSkip val="1"/>
        <c:tickMarkSkip val="1"/>
        <c:noMultiLvlLbl val="0"/>
      </c:catAx>
      <c:valAx>
        <c:axId val="2134262792"/>
        <c:scaling>
          <c:orientation val="minMax"/>
        </c:scaling>
        <c:delete val="0"/>
        <c:axPos val="l"/>
        <c:majorGridlines>
          <c:spPr>
            <a:ln w="3175">
              <a:solidFill>
                <a:srgbClr val="000000"/>
              </a:solidFill>
              <a:prstDash val="solid"/>
            </a:ln>
          </c:spPr>
        </c:majorGridlines>
        <c:title>
          <c:tx>
            <c:rich>
              <a:bodyPr/>
              <a:lstStyle/>
              <a:p>
                <a:pPr>
                  <a:defRPr sz="325" b="1" i="0" u="none" strike="noStrike" baseline="0">
                    <a:solidFill>
                      <a:srgbClr val="000000"/>
                    </a:solidFill>
                    <a:latin typeface="Arial"/>
                    <a:ea typeface="Arial"/>
                    <a:cs typeface="Arial"/>
                  </a:defRPr>
                </a:pPr>
                <a:r>
                  <a:rPr lang="en-US"/>
                  <a:t>Headcount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1" i="0" u="none" strike="noStrike" baseline="0">
                <a:solidFill>
                  <a:srgbClr val="000000"/>
                </a:solidFill>
                <a:latin typeface="Arial"/>
                <a:ea typeface="Arial"/>
                <a:cs typeface="Arial"/>
              </a:defRPr>
            </a:pPr>
            <a:endParaRPr lang="en-US"/>
          </a:p>
        </c:txPr>
        <c:crossAx val="2134256328"/>
        <c:crosses val="autoZero"/>
        <c:crossBetween val="midCat"/>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Year 1 - Total Revenue By Category</a:t>
            </a:r>
          </a:p>
        </c:rich>
      </c:tx>
      <c:overlay val="0"/>
      <c:spPr>
        <a:noFill/>
        <a:ln w="25400">
          <a:noFill/>
        </a:ln>
      </c:spPr>
    </c:title>
    <c:autoTitleDeleted val="0"/>
    <c:plotArea>
      <c:layout/>
      <c:lineChart>
        <c:grouping val="standard"/>
        <c:varyColors val="0"/>
        <c:ser>
          <c:idx val="0"/>
          <c:order val="0"/>
          <c:tx>
            <c:v>Enrollment!#REF!</c:v>
          </c:tx>
          <c:spPr>
            <a:ln w="25400">
              <a:solidFill>
                <a:srgbClr val="000000"/>
              </a:solidFill>
              <a:prstDash val="solid"/>
            </a:ln>
          </c:spPr>
          <c:marker>
            <c:symbol val="none"/>
          </c:marker>
          <c:cat>
            <c:numRef>
              <c:f>Enrollment!#REF!</c:f>
              <c:numCache>
                <c:formatCode>General</c:formatCode>
                <c:ptCount val="1"/>
                <c:pt idx="0">
                  <c:v>1.0</c:v>
                </c:pt>
              </c:numCache>
            </c:numRef>
          </c:cat>
          <c:val>
            <c:numRef>
              <c:f>Enrollment!#REF!</c:f>
              <c:numCache>
                <c:formatCode>General</c:formatCode>
                <c:ptCount val="1"/>
                <c:pt idx="0">
                  <c:v>1.0</c:v>
                </c:pt>
              </c:numCache>
            </c:numRef>
          </c:val>
          <c:smooth val="1"/>
        </c:ser>
        <c:ser>
          <c:idx val="1"/>
          <c:order val="1"/>
          <c:tx>
            <c:v>Enrollment!#REF!</c:v>
          </c:tx>
          <c:spPr>
            <a:ln w="38100">
              <a:solidFill>
                <a:srgbClr val="000000"/>
              </a:solidFill>
              <a:prstDash val="solid"/>
            </a:ln>
          </c:spPr>
          <c:marker>
            <c:symbol val="diamond"/>
            <c:size val="8"/>
            <c:spPr>
              <a:solidFill>
                <a:srgbClr val="FFFFFF"/>
              </a:solidFill>
              <a:ln>
                <a:solidFill>
                  <a:srgbClr val="000000"/>
                </a:solidFill>
                <a:prstDash val="solid"/>
              </a:ln>
            </c:spPr>
          </c:marker>
          <c:cat>
            <c:numRef>
              <c:f>Enrollment!#REF!</c:f>
              <c:numCache>
                <c:formatCode>General</c:formatCode>
                <c:ptCount val="1"/>
                <c:pt idx="0">
                  <c:v>1.0</c:v>
                </c:pt>
              </c:numCache>
            </c:numRef>
          </c:cat>
          <c:val>
            <c:numRef>
              <c:f>Enrollment!#REF!</c:f>
              <c:numCache>
                <c:formatCode>General</c:formatCode>
                <c:ptCount val="1"/>
                <c:pt idx="0">
                  <c:v>1.0</c:v>
                </c:pt>
              </c:numCache>
            </c:numRef>
          </c:val>
          <c:smooth val="1"/>
        </c:ser>
        <c:ser>
          <c:idx val="2"/>
          <c:order val="2"/>
          <c:tx>
            <c:v>Enrollment!#REF!</c:v>
          </c:tx>
          <c:spPr>
            <a:ln w="38100">
              <a:solidFill>
                <a:srgbClr val="000000"/>
              </a:solidFill>
              <a:prstDash val="solid"/>
            </a:ln>
          </c:spPr>
          <c:marker>
            <c:symbol val="square"/>
            <c:size val="14"/>
            <c:spPr>
              <a:solidFill>
                <a:srgbClr val="FFFFFF"/>
              </a:solidFill>
              <a:ln>
                <a:solidFill>
                  <a:srgbClr val="000000"/>
                </a:solidFill>
                <a:prstDash val="solid"/>
              </a:ln>
            </c:spPr>
          </c:marker>
          <c:cat>
            <c:numRef>
              <c:f>Enrollment!#REF!</c:f>
              <c:numCache>
                <c:formatCode>General</c:formatCode>
                <c:ptCount val="1"/>
                <c:pt idx="0">
                  <c:v>1.0</c:v>
                </c:pt>
              </c:numCache>
            </c:numRef>
          </c:cat>
          <c:val>
            <c:numRef>
              <c:f>Enrollment!#REF!</c:f>
              <c:numCache>
                <c:formatCode>General</c:formatCode>
                <c:ptCount val="1"/>
                <c:pt idx="0">
                  <c:v>1.0</c:v>
                </c:pt>
              </c:numCache>
            </c:numRef>
          </c:val>
          <c:smooth val="1"/>
        </c:ser>
        <c:dLbls>
          <c:showLegendKey val="0"/>
          <c:showVal val="0"/>
          <c:showCatName val="0"/>
          <c:showSerName val="0"/>
          <c:showPercent val="0"/>
          <c:showBubbleSize val="0"/>
        </c:dLbls>
        <c:marker val="1"/>
        <c:smooth val="0"/>
        <c:axId val="2134354104"/>
        <c:axId val="2134362152"/>
      </c:lineChart>
      <c:catAx>
        <c:axId val="2134354104"/>
        <c:scaling>
          <c:orientation val="minMax"/>
        </c:scaling>
        <c:delete val="0"/>
        <c:axPos val="b"/>
        <c:majorGridlines>
          <c:spPr>
            <a:ln w="3175">
              <a:solidFill>
                <a:srgbClr val="969696"/>
              </a:solidFill>
              <a:prstDash val="solid"/>
            </a:ln>
          </c:spPr>
        </c:majorGridlines>
        <c:title>
          <c:tx>
            <c:rich>
              <a:bodyPr/>
              <a:lstStyle/>
              <a:p>
                <a:pPr>
                  <a:defRPr sz="175" b="1" i="0" u="none" strike="noStrike" baseline="0">
                    <a:solidFill>
                      <a:srgbClr val="000000"/>
                    </a:solidFill>
                    <a:latin typeface="Arial"/>
                    <a:ea typeface="Arial"/>
                    <a:cs typeface="Arial"/>
                  </a:defRPr>
                </a:pPr>
                <a:r>
                  <a:rPr lang="en-US"/>
                  <a:t>Months</a:t>
                </a:r>
              </a:p>
            </c:rich>
          </c:tx>
          <c:overlay val="0"/>
          <c:spPr>
            <a:noFill/>
            <a:ln w="25400">
              <a:noFill/>
            </a:ln>
          </c:spPr>
        </c:title>
        <c:numFmt formatCode="General" sourceLinked="1"/>
        <c:majorTickMark val="out"/>
        <c:minorTickMark val="none"/>
        <c:tickLblPos val="low"/>
        <c:spPr>
          <a:ln w="25400">
            <a:solidFill>
              <a:srgbClr val="000000"/>
            </a:solidFill>
            <a:prstDash val="solid"/>
          </a:ln>
        </c:spPr>
        <c:txPr>
          <a:bodyPr rot="0" vert="horz"/>
          <a:lstStyle/>
          <a:p>
            <a:pPr>
              <a:defRPr sz="125" b="1" i="0" u="none" strike="noStrike" baseline="0">
                <a:solidFill>
                  <a:srgbClr val="000000"/>
                </a:solidFill>
                <a:latin typeface="Arial"/>
                <a:ea typeface="Arial"/>
                <a:cs typeface="Arial"/>
              </a:defRPr>
            </a:pPr>
            <a:endParaRPr lang="en-US"/>
          </a:p>
        </c:txPr>
        <c:crossAx val="2134362152"/>
        <c:crosses val="autoZero"/>
        <c:auto val="1"/>
        <c:lblAlgn val="ctr"/>
        <c:lblOffset val="100"/>
        <c:tickLblSkip val="1"/>
        <c:tickMarkSkip val="1"/>
        <c:noMultiLvlLbl val="0"/>
      </c:catAx>
      <c:valAx>
        <c:axId val="2134362152"/>
        <c:scaling>
          <c:orientation val="minMax"/>
          <c:min val="0.0"/>
        </c:scaling>
        <c:delete val="0"/>
        <c:axPos val="l"/>
        <c:majorGridlines>
          <c:spPr>
            <a:ln w="3175">
              <a:solidFill>
                <a:srgbClr val="969696"/>
              </a:solidFill>
              <a:prstDash val="solid"/>
            </a:ln>
          </c:spPr>
        </c:majorGridlines>
        <c:title>
          <c:tx>
            <c:rich>
              <a:bodyPr/>
              <a:lstStyle/>
              <a:p>
                <a:pPr>
                  <a:defRPr sz="175" b="1" i="0" u="none" strike="noStrike" baseline="0">
                    <a:solidFill>
                      <a:srgbClr val="000000"/>
                    </a:solidFill>
                    <a:latin typeface="Arial"/>
                    <a:ea typeface="Arial"/>
                    <a:cs typeface="Arial"/>
                  </a:defRPr>
                </a:pPr>
                <a:r>
                  <a:rPr lang="en-US"/>
                  <a:t>Revenue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5" b="1" i="0" u="none" strike="noStrike" baseline="0">
                <a:solidFill>
                  <a:srgbClr val="000000"/>
                </a:solidFill>
                <a:latin typeface="Arial"/>
                <a:ea typeface="Arial"/>
                <a:cs typeface="Arial"/>
              </a:defRPr>
            </a:pPr>
            <a:endParaRPr lang="en-US"/>
          </a:p>
        </c:txPr>
        <c:crossAx val="2134354104"/>
        <c:crosses val="autoZero"/>
        <c:crossBetween val="midCat"/>
      </c:valAx>
      <c:spPr>
        <a:solidFill>
          <a:srgbClr val="FFFFFF"/>
        </a:solidFill>
        <a:ln w="3175">
          <a:solidFill>
            <a:srgbClr val="969696"/>
          </a:solidFill>
          <a:prstDash val="solid"/>
        </a:ln>
      </c:spPr>
    </c:plotArea>
    <c:legend>
      <c:legendPos val="b"/>
      <c:overlay val="0"/>
      <c:spPr>
        <a:solidFill>
          <a:srgbClr val="FFFFFF"/>
        </a:solidFill>
        <a:ln w="3175">
          <a:solidFill>
            <a:srgbClr val="000000"/>
          </a:solidFill>
          <a:prstDash val="solid"/>
        </a:ln>
      </c:spPr>
      <c:txPr>
        <a:bodyPr/>
        <a:lstStyle/>
        <a:p>
          <a:pPr>
            <a:defRPr sz="18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Year 2 - Total Revenue By Category</a:t>
            </a:r>
          </a:p>
        </c:rich>
      </c:tx>
      <c:overlay val="0"/>
      <c:spPr>
        <a:noFill/>
        <a:ln w="25400">
          <a:noFill/>
        </a:ln>
      </c:spPr>
    </c:title>
    <c:autoTitleDeleted val="0"/>
    <c:plotArea>
      <c:layout/>
      <c:lineChart>
        <c:grouping val="standard"/>
        <c:varyColors val="0"/>
        <c:ser>
          <c:idx val="0"/>
          <c:order val="0"/>
          <c:tx>
            <c:v>Enrollment!#REF!</c:v>
          </c:tx>
          <c:spPr>
            <a:ln w="25400">
              <a:solidFill>
                <a:srgbClr val="000000"/>
              </a:solidFill>
              <a:prstDash val="solid"/>
            </a:ln>
          </c:spPr>
          <c:marker>
            <c:symbol val="none"/>
          </c:marker>
          <c:cat>
            <c:numRef>
              <c:f>Enrollment!#REF!</c:f>
              <c:numCache>
                <c:formatCode>General</c:formatCode>
                <c:ptCount val="1"/>
                <c:pt idx="0">
                  <c:v>1.0</c:v>
                </c:pt>
              </c:numCache>
            </c:numRef>
          </c:cat>
          <c:val>
            <c:numRef>
              <c:f>Enrollment!#REF!</c:f>
              <c:numCache>
                <c:formatCode>General</c:formatCode>
                <c:ptCount val="1"/>
                <c:pt idx="0">
                  <c:v>1.0</c:v>
                </c:pt>
              </c:numCache>
            </c:numRef>
          </c:val>
          <c:smooth val="1"/>
        </c:ser>
        <c:ser>
          <c:idx val="1"/>
          <c:order val="1"/>
          <c:tx>
            <c:v>Enrollment!#REF!</c:v>
          </c:tx>
          <c:spPr>
            <a:ln w="38100">
              <a:solidFill>
                <a:srgbClr val="000000"/>
              </a:solidFill>
              <a:prstDash val="solid"/>
            </a:ln>
          </c:spPr>
          <c:marker>
            <c:symbol val="diamond"/>
            <c:size val="8"/>
            <c:spPr>
              <a:solidFill>
                <a:srgbClr val="FFFFFF"/>
              </a:solidFill>
              <a:ln>
                <a:solidFill>
                  <a:srgbClr val="000000"/>
                </a:solidFill>
                <a:prstDash val="solid"/>
              </a:ln>
            </c:spPr>
          </c:marker>
          <c:cat>
            <c:numRef>
              <c:f>Enrollment!#REF!</c:f>
              <c:numCache>
                <c:formatCode>General</c:formatCode>
                <c:ptCount val="1"/>
                <c:pt idx="0">
                  <c:v>1.0</c:v>
                </c:pt>
              </c:numCache>
            </c:numRef>
          </c:cat>
          <c:val>
            <c:numRef>
              <c:f>Enrollment!#REF!</c:f>
              <c:numCache>
                <c:formatCode>General</c:formatCode>
                <c:ptCount val="1"/>
                <c:pt idx="0">
                  <c:v>1.0</c:v>
                </c:pt>
              </c:numCache>
            </c:numRef>
          </c:val>
          <c:smooth val="1"/>
        </c:ser>
        <c:ser>
          <c:idx val="2"/>
          <c:order val="2"/>
          <c:tx>
            <c:v>Enrollment!#REF!</c:v>
          </c:tx>
          <c:spPr>
            <a:ln w="25400">
              <a:solidFill>
                <a:srgbClr val="000000"/>
              </a:solidFill>
              <a:prstDash val="solid"/>
            </a:ln>
          </c:spPr>
          <c:marker>
            <c:symbol val="square"/>
            <c:size val="8"/>
            <c:spPr>
              <a:solidFill>
                <a:srgbClr val="FFFFFF"/>
              </a:solidFill>
              <a:ln>
                <a:solidFill>
                  <a:srgbClr val="000000"/>
                </a:solidFill>
                <a:prstDash val="solid"/>
              </a:ln>
            </c:spPr>
          </c:marker>
          <c:cat>
            <c:numRef>
              <c:f>Enrollment!#REF!</c:f>
              <c:numCache>
                <c:formatCode>General</c:formatCode>
                <c:ptCount val="1"/>
                <c:pt idx="0">
                  <c:v>1.0</c:v>
                </c:pt>
              </c:numCache>
            </c:numRef>
          </c:cat>
          <c:val>
            <c:numRef>
              <c:f>Enrollment!#REF!</c:f>
              <c:numCache>
                <c:formatCode>General</c:formatCode>
                <c:ptCount val="1"/>
                <c:pt idx="0">
                  <c:v>1.0</c:v>
                </c:pt>
              </c:numCache>
            </c:numRef>
          </c:val>
          <c:smooth val="1"/>
        </c:ser>
        <c:dLbls>
          <c:showLegendKey val="0"/>
          <c:showVal val="0"/>
          <c:showCatName val="0"/>
          <c:showSerName val="0"/>
          <c:showPercent val="0"/>
          <c:showBubbleSize val="0"/>
        </c:dLbls>
        <c:marker val="1"/>
        <c:smooth val="0"/>
        <c:axId val="2134405832"/>
        <c:axId val="2134413880"/>
      </c:lineChart>
      <c:catAx>
        <c:axId val="2134405832"/>
        <c:scaling>
          <c:orientation val="minMax"/>
        </c:scaling>
        <c:delete val="0"/>
        <c:axPos val="b"/>
        <c:majorGridlines>
          <c:spPr>
            <a:ln w="3175">
              <a:solidFill>
                <a:srgbClr val="969696"/>
              </a:solidFill>
              <a:prstDash val="solid"/>
            </a:ln>
          </c:spPr>
        </c:majorGridlines>
        <c:title>
          <c:tx>
            <c:rich>
              <a:bodyPr/>
              <a:lstStyle/>
              <a:p>
                <a:pPr>
                  <a:defRPr sz="175" b="1" i="0" u="none" strike="noStrike" baseline="0">
                    <a:solidFill>
                      <a:srgbClr val="000000"/>
                    </a:solidFill>
                    <a:latin typeface="Arial"/>
                    <a:ea typeface="Arial"/>
                    <a:cs typeface="Arial"/>
                  </a:defRPr>
                </a:pPr>
                <a:r>
                  <a:rPr lang="en-US"/>
                  <a:t>Months</a:t>
                </a:r>
              </a:p>
            </c:rich>
          </c:tx>
          <c:overlay val="0"/>
          <c:spPr>
            <a:noFill/>
            <a:ln w="25400">
              <a:noFill/>
            </a:ln>
          </c:spPr>
        </c:title>
        <c:numFmt formatCode="General" sourceLinked="1"/>
        <c:majorTickMark val="out"/>
        <c:minorTickMark val="none"/>
        <c:tickLblPos val="low"/>
        <c:spPr>
          <a:ln w="25400">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4413880"/>
        <c:crosses val="autoZero"/>
        <c:auto val="1"/>
        <c:lblAlgn val="ctr"/>
        <c:lblOffset val="100"/>
        <c:tickLblSkip val="1"/>
        <c:tickMarkSkip val="1"/>
        <c:noMultiLvlLbl val="0"/>
      </c:catAx>
      <c:valAx>
        <c:axId val="2134413880"/>
        <c:scaling>
          <c:orientation val="minMax"/>
          <c:min val="0.0"/>
        </c:scaling>
        <c:delete val="0"/>
        <c:axPos val="l"/>
        <c:majorGridlines>
          <c:spPr>
            <a:ln w="3175">
              <a:solidFill>
                <a:srgbClr val="969696"/>
              </a:solidFill>
              <a:prstDash val="solid"/>
            </a:ln>
          </c:spPr>
        </c:majorGridlines>
        <c:title>
          <c:tx>
            <c:rich>
              <a:bodyPr/>
              <a:lstStyle/>
              <a:p>
                <a:pPr>
                  <a:defRPr sz="175" b="1" i="0" u="none" strike="noStrike" baseline="0">
                    <a:solidFill>
                      <a:srgbClr val="000000"/>
                    </a:solidFill>
                    <a:latin typeface="Arial"/>
                    <a:ea typeface="Arial"/>
                    <a:cs typeface="Arial"/>
                  </a:defRPr>
                </a:pPr>
                <a:r>
                  <a:rPr lang="en-US"/>
                  <a:t>Revenue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2134405832"/>
        <c:crosses val="autoZero"/>
        <c:crossBetween val="between"/>
      </c:valAx>
      <c:spPr>
        <a:solidFill>
          <a:srgbClr val="FFFFFF"/>
        </a:solidFill>
        <a:ln w="3175">
          <a:solidFill>
            <a:srgbClr val="969696"/>
          </a:solidFill>
          <a:prstDash val="solid"/>
        </a:ln>
      </c:spPr>
    </c:plotArea>
    <c:legend>
      <c:legendPos val="b"/>
      <c:overlay val="0"/>
      <c:spPr>
        <a:solidFill>
          <a:srgbClr val="FFFFFF"/>
        </a:solidFill>
        <a:ln w="3175">
          <a:solidFill>
            <a:srgbClr val="000000"/>
          </a:solidFill>
          <a:prstDash val="solid"/>
        </a:ln>
      </c:spPr>
      <c:txPr>
        <a:bodyPr/>
        <a:lstStyle/>
        <a:p>
          <a:pPr>
            <a:defRPr sz="18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en-US"/>
              <a:t>SALES and GROSS MARGIN - Year 1</a:t>
            </a:r>
          </a:p>
        </c:rich>
      </c:tx>
      <c:overlay val="0"/>
      <c:spPr>
        <a:noFill/>
        <a:ln w="25400">
          <a:noFill/>
        </a:ln>
      </c:spPr>
    </c:title>
    <c:autoTitleDeleted val="0"/>
    <c:plotArea>
      <c:layout/>
      <c:lineChart>
        <c:grouping val="standard"/>
        <c:varyColors val="0"/>
        <c:ser>
          <c:idx val="0"/>
          <c:order val="0"/>
          <c:tx>
            <c:v>Sales</c:v>
          </c:tx>
          <c:spPr>
            <a:ln w="38100">
              <a:solidFill>
                <a:srgbClr val="000080"/>
              </a:solidFill>
              <a:prstDash val="solid"/>
            </a:ln>
          </c:spPr>
          <c:marker>
            <c:symbol val="none"/>
          </c:marker>
          <c:cat>
            <c:numRef>
              <c:f>Enrollment!#REF!</c:f>
              <c:numCache>
                <c:formatCode>General</c:formatCode>
                <c:ptCount val="1"/>
                <c:pt idx="0">
                  <c:v>1.0</c:v>
                </c:pt>
              </c:numCache>
            </c:numRef>
          </c:cat>
          <c:val>
            <c:numRef>
              <c:f>Enrollment!#REF!</c:f>
              <c:numCache>
                <c:formatCode>General</c:formatCode>
                <c:ptCount val="1"/>
                <c:pt idx="0">
                  <c:v>1.0</c:v>
                </c:pt>
              </c:numCache>
            </c:numRef>
          </c:val>
          <c:smooth val="1"/>
        </c:ser>
        <c:ser>
          <c:idx val="1"/>
          <c:order val="1"/>
          <c:tx>
            <c:v>Gross Margin</c:v>
          </c:tx>
          <c:spPr>
            <a:ln w="38100">
              <a:solidFill>
                <a:srgbClr val="FF00FF"/>
              </a:solidFill>
              <a:prstDash val="solid"/>
            </a:ln>
          </c:spPr>
          <c:marker>
            <c:symbol val="none"/>
          </c:marker>
          <c:val>
            <c:numRef>
              <c:f>Enrollment!#REF!</c:f>
              <c:numCache>
                <c:formatCode>General</c:formatCode>
                <c:ptCount val="1"/>
                <c:pt idx="0">
                  <c:v>1.0</c:v>
                </c:pt>
              </c:numCache>
            </c:numRef>
          </c:val>
          <c:smooth val="1"/>
        </c:ser>
        <c:dLbls>
          <c:showLegendKey val="0"/>
          <c:showVal val="0"/>
          <c:showCatName val="0"/>
          <c:showSerName val="0"/>
          <c:showPercent val="0"/>
          <c:showBubbleSize val="0"/>
        </c:dLbls>
        <c:marker val="1"/>
        <c:smooth val="0"/>
        <c:axId val="2134448856"/>
        <c:axId val="2134455016"/>
      </c:lineChart>
      <c:catAx>
        <c:axId val="2134448856"/>
        <c:scaling>
          <c:orientation val="minMax"/>
        </c:scaling>
        <c:delete val="0"/>
        <c:axPos val="b"/>
        <c:title>
          <c:tx>
            <c:rich>
              <a:bodyPr/>
              <a:lstStyle/>
              <a:p>
                <a:pPr>
                  <a:defRPr sz="225" b="1" i="0" u="none" strike="noStrike" baseline="0">
                    <a:solidFill>
                      <a:srgbClr val="000000"/>
                    </a:solidFill>
                    <a:latin typeface="Arial"/>
                    <a:ea typeface="Arial"/>
                    <a:cs typeface="Arial"/>
                  </a:defRPr>
                </a:pPr>
                <a:r>
                  <a:rPr lang="en-US"/>
                  <a:t>Month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1" i="0" u="none" strike="noStrike" baseline="0">
                <a:solidFill>
                  <a:srgbClr val="000000"/>
                </a:solidFill>
                <a:latin typeface="Arial"/>
                <a:ea typeface="Arial"/>
                <a:cs typeface="Arial"/>
              </a:defRPr>
            </a:pPr>
            <a:endParaRPr lang="en-US"/>
          </a:p>
        </c:txPr>
        <c:crossAx val="2134455016"/>
        <c:crosses val="autoZero"/>
        <c:auto val="1"/>
        <c:lblAlgn val="ctr"/>
        <c:lblOffset val="100"/>
        <c:tickLblSkip val="1"/>
        <c:tickMarkSkip val="1"/>
        <c:noMultiLvlLbl val="0"/>
      </c:catAx>
      <c:valAx>
        <c:axId val="2134455016"/>
        <c:scaling>
          <c:orientation val="minMax"/>
        </c:scaling>
        <c:delete val="0"/>
        <c:axPos val="l"/>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rPr lang="en-US"/>
                  <a:t>Dollars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1" i="0" u="none" strike="noStrike" baseline="0">
                <a:solidFill>
                  <a:srgbClr val="000000"/>
                </a:solidFill>
                <a:latin typeface="Arial"/>
                <a:ea typeface="Arial"/>
                <a:cs typeface="Arial"/>
              </a:defRPr>
            </a:pPr>
            <a:endParaRPr lang="en-US"/>
          </a:p>
        </c:txPr>
        <c:crossAx val="2134448856"/>
        <c:crosses val="autoZero"/>
        <c:crossBetween val="midCat"/>
      </c:valAx>
      <c:spPr>
        <a:solidFill>
          <a:srgbClr val="FFFFFF"/>
        </a:solid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Arial"/>
                <a:ea typeface="Arial"/>
                <a:cs typeface="Arial"/>
              </a:defRPr>
            </a:pPr>
            <a:r>
              <a:rPr lang="en-US"/>
              <a:t>SALES and GROSS MARGIN - Year 2</a:t>
            </a:r>
          </a:p>
        </c:rich>
      </c:tx>
      <c:overlay val="0"/>
      <c:spPr>
        <a:noFill/>
        <a:ln w="25400">
          <a:noFill/>
        </a:ln>
      </c:spPr>
    </c:title>
    <c:autoTitleDeleted val="0"/>
    <c:plotArea>
      <c:layout/>
      <c:lineChart>
        <c:grouping val="standard"/>
        <c:varyColors val="0"/>
        <c:ser>
          <c:idx val="0"/>
          <c:order val="0"/>
          <c:tx>
            <c:v>Sales</c:v>
          </c:tx>
          <c:spPr>
            <a:ln w="38100">
              <a:solidFill>
                <a:srgbClr val="000080"/>
              </a:solidFill>
              <a:prstDash val="solid"/>
            </a:ln>
          </c:spPr>
          <c:marker>
            <c:symbol val="none"/>
          </c:marker>
          <c:cat>
            <c:numRef>
              <c:f>Enrollment!#REF!</c:f>
              <c:numCache>
                <c:formatCode>General</c:formatCode>
                <c:ptCount val="1"/>
                <c:pt idx="0">
                  <c:v>1.0</c:v>
                </c:pt>
              </c:numCache>
            </c:numRef>
          </c:cat>
          <c:val>
            <c:numRef>
              <c:f>Enrollment!#REF!</c:f>
              <c:numCache>
                <c:formatCode>General</c:formatCode>
                <c:ptCount val="1"/>
                <c:pt idx="0">
                  <c:v>1.0</c:v>
                </c:pt>
              </c:numCache>
            </c:numRef>
          </c:val>
          <c:smooth val="1"/>
        </c:ser>
        <c:ser>
          <c:idx val="1"/>
          <c:order val="1"/>
          <c:tx>
            <c:v>Gross Margin</c:v>
          </c:tx>
          <c:spPr>
            <a:ln w="38100">
              <a:solidFill>
                <a:srgbClr val="FF00FF"/>
              </a:solidFill>
              <a:prstDash val="solid"/>
            </a:ln>
          </c:spPr>
          <c:marker>
            <c:symbol val="none"/>
          </c:marker>
          <c:cat>
            <c:numRef>
              <c:f>Enrollment!#REF!</c:f>
              <c:numCache>
                <c:formatCode>General</c:formatCode>
                <c:ptCount val="1"/>
                <c:pt idx="0">
                  <c:v>1.0</c:v>
                </c:pt>
              </c:numCache>
            </c:numRef>
          </c:cat>
          <c:val>
            <c:numRef>
              <c:f>Enrollment!#REF!</c:f>
              <c:numCache>
                <c:formatCode>General</c:formatCode>
                <c:ptCount val="1"/>
                <c:pt idx="0">
                  <c:v>1.0</c:v>
                </c:pt>
              </c:numCache>
            </c:numRef>
          </c:val>
          <c:smooth val="1"/>
        </c:ser>
        <c:dLbls>
          <c:showLegendKey val="0"/>
          <c:showVal val="0"/>
          <c:showCatName val="0"/>
          <c:showSerName val="0"/>
          <c:showPercent val="0"/>
          <c:showBubbleSize val="0"/>
        </c:dLbls>
        <c:marker val="1"/>
        <c:smooth val="0"/>
        <c:axId val="2134492872"/>
        <c:axId val="2134499032"/>
      </c:lineChart>
      <c:catAx>
        <c:axId val="2134492872"/>
        <c:scaling>
          <c:orientation val="minMax"/>
        </c:scaling>
        <c:delete val="0"/>
        <c:axPos val="b"/>
        <c:title>
          <c:tx>
            <c:rich>
              <a:bodyPr/>
              <a:lstStyle/>
              <a:p>
                <a:pPr>
                  <a:defRPr sz="225" b="1" i="0" u="none" strike="noStrike" baseline="0">
                    <a:solidFill>
                      <a:srgbClr val="000000"/>
                    </a:solidFill>
                    <a:latin typeface="Arial"/>
                    <a:ea typeface="Arial"/>
                    <a:cs typeface="Arial"/>
                  </a:defRPr>
                </a:pPr>
                <a:r>
                  <a:rPr lang="en-US"/>
                  <a:t>Month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1" i="0" u="none" strike="noStrike" baseline="0">
                <a:solidFill>
                  <a:srgbClr val="000000"/>
                </a:solidFill>
                <a:latin typeface="Arial"/>
                <a:ea typeface="Arial"/>
                <a:cs typeface="Arial"/>
              </a:defRPr>
            </a:pPr>
            <a:endParaRPr lang="en-US"/>
          </a:p>
        </c:txPr>
        <c:crossAx val="2134499032"/>
        <c:crosses val="autoZero"/>
        <c:auto val="1"/>
        <c:lblAlgn val="ctr"/>
        <c:lblOffset val="100"/>
        <c:tickLblSkip val="1"/>
        <c:tickMarkSkip val="1"/>
        <c:noMultiLvlLbl val="0"/>
      </c:catAx>
      <c:valAx>
        <c:axId val="2134499032"/>
        <c:scaling>
          <c:orientation val="minMax"/>
        </c:scaling>
        <c:delete val="0"/>
        <c:axPos val="l"/>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rPr lang="en-US"/>
                  <a:t>Dollars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1" i="0" u="none" strike="noStrike" baseline="0">
                <a:solidFill>
                  <a:srgbClr val="000000"/>
                </a:solidFill>
                <a:latin typeface="Arial"/>
                <a:ea typeface="Arial"/>
                <a:cs typeface="Arial"/>
              </a:defRPr>
            </a:pPr>
            <a:endParaRPr lang="en-US"/>
          </a:p>
        </c:txPr>
        <c:crossAx val="2134492872"/>
        <c:crosses val="autoZero"/>
        <c:crossBetween val="midCat"/>
      </c:valAx>
      <c:spPr>
        <a:solidFill>
          <a:srgbClr val="FFFFFF"/>
        </a:solid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en-US"/>
              <a:t>REMOTE OFFICE SALES and GROSS MARGIN - Year 1</a:t>
            </a:r>
          </a:p>
        </c:rich>
      </c:tx>
      <c:overlay val="0"/>
      <c:spPr>
        <a:noFill/>
        <a:ln w="25400">
          <a:noFill/>
        </a:ln>
      </c:spPr>
    </c:title>
    <c:autoTitleDeleted val="0"/>
    <c:plotArea>
      <c:layout/>
      <c:lineChart>
        <c:grouping val="standard"/>
        <c:varyColors val="0"/>
        <c:ser>
          <c:idx val="0"/>
          <c:order val="0"/>
          <c:tx>
            <c:v>Sales</c:v>
          </c:tx>
          <c:spPr>
            <a:ln w="38100">
              <a:solidFill>
                <a:srgbClr val="000080"/>
              </a:solidFill>
              <a:prstDash val="solid"/>
            </a:ln>
          </c:spPr>
          <c:marker>
            <c:symbol val="none"/>
          </c:marker>
          <c:cat>
            <c:numRef>
              <c:f>Enrollment!#REF!</c:f>
              <c:numCache>
                <c:formatCode>General</c:formatCode>
                <c:ptCount val="1"/>
                <c:pt idx="0">
                  <c:v>1.0</c:v>
                </c:pt>
              </c:numCache>
            </c:numRef>
          </c:cat>
          <c:val>
            <c:numRef>
              <c:f>Enrollment!#REF!</c:f>
              <c:numCache>
                <c:formatCode>General</c:formatCode>
                <c:ptCount val="1"/>
                <c:pt idx="0">
                  <c:v>1.0</c:v>
                </c:pt>
              </c:numCache>
            </c:numRef>
          </c:val>
          <c:smooth val="1"/>
        </c:ser>
        <c:ser>
          <c:idx val="1"/>
          <c:order val="1"/>
          <c:tx>
            <c:v>Gross Margin</c:v>
          </c:tx>
          <c:spPr>
            <a:ln w="38100">
              <a:solidFill>
                <a:srgbClr val="FF00FF"/>
              </a:solidFill>
              <a:prstDash val="lgDash"/>
            </a:ln>
          </c:spPr>
          <c:marker>
            <c:symbol val="none"/>
          </c:marker>
          <c:val>
            <c:numRef>
              <c:f>Enrollment!#REF!</c:f>
              <c:numCache>
                <c:formatCode>General</c:formatCode>
                <c:ptCount val="1"/>
                <c:pt idx="0">
                  <c:v>1.0</c:v>
                </c:pt>
              </c:numCache>
            </c:numRef>
          </c:val>
          <c:smooth val="1"/>
        </c:ser>
        <c:dLbls>
          <c:showLegendKey val="0"/>
          <c:showVal val="0"/>
          <c:showCatName val="0"/>
          <c:showSerName val="0"/>
          <c:showPercent val="0"/>
          <c:showBubbleSize val="0"/>
        </c:dLbls>
        <c:marker val="1"/>
        <c:smooth val="0"/>
        <c:axId val="2134535640"/>
        <c:axId val="2134541800"/>
      </c:lineChart>
      <c:catAx>
        <c:axId val="2134535640"/>
        <c:scaling>
          <c:orientation val="minMax"/>
        </c:scaling>
        <c:delete val="0"/>
        <c:axPos val="b"/>
        <c:title>
          <c:tx>
            <c:rich>
              <a:bodyPr/>
              <a:lstStyle/>
              <a:p>
                <a:pPr>
                  <a:defRPr sz="225" b="1" i="0" u="none" strike="noStrike" baseline="0">
                    <a:solidFill>
                      <a:srgbClr val="000000"/>
                    </a:solidFill>
                    <a:latin typeface="Arial"/>
                    <a:ea typeface="Arial"/>
                    <a:cs typeface="Arial"/>
                  </a:defRPr>
                </a:pPr>
                <a:r>
                  <a:rPr lang="en-US"/>
                  <a:t>Month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1" i="0" u="none" strike="noStrike" baseline="0">
                <a:solidFill>
                  <a:srgbClr val="000000"/>
                </a:solidFill>
                <a:latin typeface="Arial"/>
                <a:ea typeface="Arial"/>
                <a:cs typeface="Arial"/>
              </a:defRPr>
            </a:pPr>
            <a:endParaRPr lang="en-US"/>
          </a:p>
        </c:txPr>
        <c:crossAx val="2134541800"/>
        <c:crosses val="autoZero"/>
        <c:auto val="1"/>
        <c:lblAlgn val="ctr"/>
        <c:lblOffset val="100"/>
        <c:tickLblSkip val="1"/>
        <c:tickMarkSkip val="1"/>
        <c:noMultiLvlLbl val="0"/>
      </c:catAx>
      <c:valAx>
        <c:axId val="2134541800"/>
        <c:scaling>
          <c:orientation val="minMax"/>
        </c:scaling>
        <c:delete val="0"/>
        <c:axPos val="l"/>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rPr lang="en-US"/>
                  <a:t>Dollars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1" i="0" u="none" strike="noStrike" baseline="0">
                <a:solidFill>
                  <a:srgbClr val="000000"/>
                </a:solidFill>
                <a:latin typeface="Arial"/>
                <a:ea typeface="Arial"/>
                <a:cs typeface="Arial"/>
              </a:defRPr>
            </a:pPr>
            <a:endParaRPr lang="en-US"/>
          </a:p>
        </c:txPr>
        <c:crossAx val="2134535640"/>
        <c:crosses val="autoZero"/>
        <c:crossBetween val="midCat"/>
      </c:valAx>
      <c:spPr>
        <a:solidFill>
          <a:srgbClr val="FFFFFF"/>
        </a:solid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en-US"/>
              <a:t>REMOTE OFFICE SALES and GROSS MARGIN - Year 2</a:t>
            </a:r>
          </a:p>
        </c:rich>
      </c:tx>
      <c:overlay val="0"/>
      <c:spPr>
        <a:noFill/>
        <a:ln w="25400">
          <a:noFill/>
        </a:ln>
      </c:spPr>
    </c:title>
    <c:autoTitleDeleted val="0"/>
    <c:plotArea>
      <c:layout/>
      <c:lineChart>
        <c:grouping val="standard"/>
        <c:varyColors val="0"/>
        <c:ser>
          <c:idx val="0"/>
          <c:order val="0"/>
          <c:tx>
            <c:v>Sales</c:v>
          </c:tx>
          <c:spPr>
            <a:ln w="38100">
              <a:solidFill>
                <a:srgbClr val="000080"/>
              </a:solidFill>
              <a:prstDash val="solid"/>
            </a:ln>
          </c:spPr>
          <c:marker>
            <c:symbol val="none"/>
          </c:marker>
          <c:cat>
            <c:numRef>
              <c:f>Enrollment!#REF!</c:f>
              <c:numCache>
                <c:formatCode>General</c:formatCode>
                <c:ptCount val="1"/>
                <c:pt idx="0">
                  <c:v>1.0</c:v>
                </c:pt>
              </c:numCache>
            </c:numRef>
          </c:cat>
          <c:val>
            <c:numRef>
              <c:f>Enrollment!#REF!</c:f>
              <c:numCache>
                <c:formatCode>General</c:formatCode>
                <c:ptCount val="1"/>
                <c:pt idx="0">
                  <c:v>1.0</c:v>
                </c:pt>
              </c:numCache>
            </c:numRef>
          </c:val>
          <c:smooth val="1"/>
        </c:ser>
        <c:ser>
          <c:idx val="1"/>
          <c:order val="1"/>
          <c:tx>
            <c:v>Gross Margin</c:v>
          </c:tx>
          <c:spPr>
            <a:ln w="38100">
              <a:solidFill>
                <a:srgbClr val="FF00FF"/>
              </a:solidFill>
              <a:prstDash val="lgDash"/>
            </a:ln>
          </c:spPr>
          <c:marker>
            <c:symbol val="none"/>
          </c:marker>
          <c:val>
            <c:numRef>
              <c:f>Enrollment!#REF!</c:f>
              <c:numCache>
                <c:formatCode>General</c:formatCode>
                <c:ptCount val="1"/>
                <c:pt idx="0">
                  <c:v>1.0</c:v>
                </c:pt>
              </c:numCache>
            </c:numRef>
          </c:val>
          <c:smooth val="0"/>
        </c:ser>
        <c:dLbls>
          <c:showLegendKey val="0"/>
          <c:showVal val="0"/>
          <c:showCatName val="0"/>
          <c:showSerName val="0"/>
          <c:showPercent val="0"/>
          <c:showBubbleSize val="0"/>
        </c:dLbls>
        <c:marker val="1"/>
        <c:smooth val="0"/>
        <c:axId val="2134579384"/>
        <c:axId val="2134585544"/>
      </c:lineChart>
      <c:catAx>
        <c:axId val="2134579384"/>
        <c:scaling>
          <c:orientation val="minMax"/>
        </c:scaling>
        <c:delete val="0"/>
        <c:axPos val="b"/>
        <c:title>
          <c:tx>
            <c:rich>
              <a:bodyPr/>
              <a:lstStyle/>
              <a:p>
                <a:pPr>
                  <a:defRPr sz="225" b="1" i="0" u="none" strike="noStrike" baseline="0">
                    <a:solidFill>
                      <a:srgbClr val="000000"/>
                    </a:solidFill>
                    <a:latin typeface="Arial"/>
                    <a:ea typeface="Arial"/>
                    <a:cs typeface="Arial"/>
                  </a:defRPr>
                </a:pPr>
                <a:r>
                  <a:rPr lang="en-US"/>
                  <a:t>Month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1" i="0" u="none" strike="noStrike" baseline="0">
                <a:solidFill>
                  <a:srgbClr val="000000"/>
                </a:solidFill>
                <a:latin typeface="Arial"/>
                <a:ea typeface="Arial"/>
                <a:cs typeface="Arial"/>
              </a:defRPr>
            </a:pPr>
            <a:endParaRPr lang="en-US"/>
          </a:p>
        </c:txPr>
        <c:crossAx val="2134585544"/>
        <c:crosses val="autoZero"/>
        <c:auto val="1"/>
        <c:lblAlgn val="ctr"/>
        <c:lblOffset val="100"/>
        <c:tickLblSkip val="1"/>
        <c:tickMarkSkip val="1"/>
        <c:noMultiLvlLbl val="0"/>
      </c:catAx>
      <c:valAx>
        <c:axId val="2134585544"/>
        <c:scaling>
          <c:orientation val="minMax"/>
        </c:scaling>
        <c:delete val="0"/>
        <c:axPos val="l"/>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rPr lang="en-US"/>
                  <a:t>Dollars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1" i="0" u="none" strike="noStrike" baseline="0">
                <a:solidFill>
                  <a:srgbClr val="000000"/>
                </a:solidFill>
                <a:latin typeface="Arial"/>
                <a:ea typeface="Arial"/>
                <a:cs typeface="Arial"/>
              </a:defRPr>
            </a:pPr>
            <a:endParaRPr lang="en-US"/>
          </a:p>
        </c:txPr>
        <c:crossAx val="2134579384"/>
        <c:crosses val="autoZero"/>
        <c:crossBetween val="midCat"/>
      </c:valAx>
      <c:spPr>
        <a:solidFill>
          <a:srgbClr val="FFFFFF"/>
        </a:solid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Year 1 - Total Revenue By Category</a:t>
            </a:r>
          </a:p>
        </c:rich>
      </c:tx>
      <c:overlay val="0"/>
      <c:spPr>
        <a:noFill/>
        <a:ln w="25400">
          <a:noFill/>
        </a:ln>
      </c:spPr>
    </c:title>
    <c:autoTitleDeleted val="0"/>
    <c:plotArea>
      <c:layout/>
      <c:lineChart>
        <c:grouping val="standard"/>
        <c:varyColors val="0"/>
        <c:ser>
          <c:idx val="0"/>
          <c:order val="0"/>
          <c:tx>
            <c:v>Enrollment!#REF!</c:v>
          </c:tx>
          <c:spPr>
            <a:ln w="25400">
              <a:solidFill>
                <a:srgbClr val="000000"/>
              </a:solidFill>
              <a:prstDash val="solid"/>
            </a:ln>
          </c:spPr>
          <c:marker>
            <c:symbol val="none"/>
          </c:marker>
          <c:cat>
            <c:numRef>
              <c:f>Enrollment!#REF!</c:f>
              <c:numCache>
                <c:formatCode>General</c:formatCode>
                <c:ptCount val="1"/>
                <c:pt idx="0">
                  <c:v>1.0</c:v>
                </c:pt>
              </c:numCache>
            </c:numRef>
          </c:cat>
          <c:val>
            <c:numRef>
              <c:f>Enrollment!#REF!</c:f>
              <c:numCache>
                <c:formatCode>General</c:formatCode>
                <c:ptCount val="1"/>
                <c:pt idx="0">
                  <c:v>1.0</c:v>
                </c:pt>
              </c:numCache>
            </c:numRef>
          </c:val>
          <c:smooth val="1"/>
        </c:ser>
        <c:ser>
          <c:idx val="1"/>
          <c:order val="1"/>
          <c:tx>
            <c:v>Enrollment!#REF!</c:v>
          </c:tx>
          <c:spPr>
            <a:ln w="38100">
              <a:solidFill>
                <a:srgbClr val="000000"/>
              </a:solidFill>
              <a:prstDash val="solid"/>
            </a:ln>
          </c:spPr>
          <c:marker>
            <c:symbol val="diamond"/>
            <c:size val="8"/>
            <c:spPr>
              <a:solidFill>
                <a:srgbClr val="FFFFFF"/>
              </a:solidFill>
              <a:ln>
                <a:solidFill>
                  <a:srgbClr val="000000"/>
                </a:solidFill>
                <a:prstDash val="solid"/>
              </a:ln>
            </c:spPr>
          </c:marker>
          <c:cat>
            <c:numRef>
              <c:f>Enrollment!#REF!</c:f>
              <c:numCache>
                <c:formatCode>General</c:formatCode>
                <c:ptCount val="1"/>
                <c:pt idx="0">
                  <c:v>1.0</c:v>
                </c:pt>
              </c:numCache>
            </c:numRef>
          </c:cat>
          <c:val>
            <c:numRef>
              <c:f>Enrollment!#REF!</c:f>
              <c:numCache>
                <c:formatCode>General</c:formatCode>
                <c:ptCount val="1"/>
                <c:pt idx="0">
                  <c:v>1.0</c:v>
                </c:pt>
              </c:numCache>
            </c:numRef>
          </c:val>
          <c:smooth val="1"/>
        </c:ser>
        <c:ser>
          <c:idx val="2"/>
          <c:order val="2"/>
          <c:tx>
            <c:v>Enrollment!#REF!</c:v>
          </c:tx>
          <c:spPr>
            <a:ln w="38100">
              <a:solidFill>
                <a:srgbClr val="000000"/>
              </a:solidFill>
              <a:prstDash val="solid"/>
            </a:ln>
          </c:spPr>
          <c:marker>
            <c:symbol val="square"/>
            <c:size val="14"/>
            <c:spPr>
              <a:solidFill>
                <a:srgbClr val="FFFFFF"/>
              </a:solidFill>
              <a:ln>
                <a:solidFill>
                  <a:srgbClr val="000000"/>
                </a:solidFill>
                <a:prstDash val="solid"/>
              </a:ln>
            </c:spPr>
          </c:marker>
          <c:cat>
            <c:numRef>
              <c:f>Enrollment!#REF!</c:f>
              <c:numCache>
                <c:formatCode>General</c:formatCode>
                <c:ptCount val="1"/>
                <c:pt idx="0">
                  <c:v>1.0</c:v>
                </c:pt>
              </c:numCache>
            </c:numRef>
          </c:cat>
          <c:val>
            <c:numRef>
              <c:f>Enrollment!#REF!</c:f>
              <c:numCache>
                <c:formatCode>General</c:formatCode>
                <c:ptCount val="1"/>
                <c:pt idx="0">
                  <c:v>1.0</c:v>
                </c:pt>
              </c:numCache>
            </c:numRef>
          </c:val>
          <c:smooth val="1"/>
        </c:ser>
        <c:dLbls>
          <c:showLegendKey val="0"/>
          <c:showVal val="0"/>
          <c:showCatName val="0"/>
          <c:showSerName val="0"/>
          <c:showPercent val="0"/>
          <c:showBubbleSize val="0"/>
        </c:dLbls>
        <c:marker val="1"/>
        <c:smooth val="0"/>
        <c:axId val="2134631928"/>
        <c:axId val="2134640104"/>
      </c:lineChart>
      <c:catAx>
        <c:axId val="2134631928"/>
        <c:scaling>
          <c:orientation val="minMax"/>
        </c:scaling>
        <c:delete val="0"/>
        <c:axPos val="b"/>
        <c:majorGridlines>
          <c:spPr>
            <a:ln w="3175">
              <a:solidFill>
                <a:srgbClr val="969696"/>
              </a:solidFill>
              <a:prstDash val="solid"/>
            </a:ln>
          </c:spPr>
        </c:majorGridlines>
        <c:title>
          <c:tx>
            <c:rich>
              <a:bodyPr/>
              <a:lstStyle/>
              <a:p>
                <a:pPr>
                  <a:defRPr sz="175" b="1" i="0" u="none" strike="noStrike" baseline="0">
                    <a:solidFill>
                      <a:srgbClr val="000000"/>
                    </a:solidFill>
                    <a:latin typeface="Arial"/>
                    <a:ea typeface="Arial"/>
                    <a:cs typeface="Arial"/>
                  </a:defRPr>
                </a:pPr>
                <a:r>
                  <a:rPr lang="en-US"/>
                  <a:t>Months</a:t>
                </a:r>
              </a:p>
            </c:rich>
          </c:tx>
          <c:overlay val="0"/>
          <c:spPr>
            <a:noFill/>
            <a:ln w="25400">
              <a:noFill/>
            </a:ln>
          </c:spPr>
        </c:title>
        <c:numFmt formatCode="General" sourceLinked="1"/>
        <c:majorTickMark val="out"/>
        <c:minorTickMark val="none"/>
        <c:tickLblPos val="low"/>
        <c:spPr>
          <a:ln w="25400">
            <a:solidFill>
              <a:srgbClr val="000000"/>
            </a:solidFill>
            <a:prstDash val="solid"/>
          </a:ln>
        </c:spPr>
        <c:txPr>
          <a:bodyPr rot="0" vert="horz"/>
          <a:lstStyle/>
          <a:p>
            <a:pPr>
              <a:defRPr sz="125" b="1" i="0" u="none" strike="noStrike" baseline="0">
                <a:solidFill>
                  <a:srgbClr val="000000"/>
                </a:solidFill>
                <a:latin typeface="Arial"/>
                <a:ea typeface="Arial"/>
                <a:cs typeface="Arial"/>
              </a:defRPr>
            </a:pPr>
            <a:endParaRPr lang="en-US"/>
          </a:p>
        </c:txPr>
        <c:crossAx val="2134640104"/>
        <c:crosses val="autoZero"/>
        <c:auto val="1"/>
        <c:lblAlgn val="ctr"/>
        <c:lblOffset val="100"/>
        <c:tickLblSkip val="1"/>
        <c:tickMarkSkip val="1"/>
        <c:noMultiLvlLbl val="0"/>
      </c:catAx>
      <c:valAx>
        <c:axId val="2134640104"/>
        <c:scaling>
          <c:orientation val="minMax"/>
          <c:min val="0.0"/>
        </c:scaling>
        <c:delete val="0"/>
        <c:axPos val="l"/>
        <c:majorGridlines>
          <c:spPr>
            <a:ln w="3175">
              <a:solidFill>
                <a:srgbClr val="969696"/>
              </a:solidFill>
              <a:prstDash val="solid"/>
            </a:ln>
          </c:spPr>
        </c:majorGridlines>
        <c:title>
          <c:tx>
            <c:rich>
              <a:bodyPr/>
              <a:lstStyle/>
              <a:p>
                <a:pPr>
                  <a:defRPr sz="175" b="1" i="0" u="none" strike="noStrike" baseline="0">
                    <a:solidFill>
                      <a:srgbClr val="000000"/>
                    </a:solidFill>
                    <a:latin typeface="Arial"/>
                    <a:ea typeface="Arial"/>
                    <a:cs typeface="Arial"/>
                  </a:defRPr>
                </a:pPr>
                <a:r>
                  <a:rPr lang="en-US"/>
                  <a:t>Revenue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5" b="1" i="0" u="none" strike="noStrike" baseline="0">
                <a:solidFill>
                  <a:srgbClr val="000000"/>
                </a:solidFill>
                <a:latin typeface="Arial"/>
                <a:ea typeface="Arial"/>
                <a:cs typeface="Arial"/>
              </a:defRPr>
            </a:pPr>
            <a:endParaRPr lang="en-US"/>
          </a:p>
        </c:txPr>
        <c:crossAx val="2134631928"/>
        <c:crosses val="autoZero"/>
        <c:crossBetween val="midCat"/>
      </c:valAx>
      <c:spPr>
        <a:solidFill>
          <a:srgbClr val="FFFFFF"/>
        </a:solidFill>
        <a:ln w="3175">
          <a:solidFill>
            <a:srgbClr val="969696"/>
          </a:solidFill>
          <a:prstDash val="solid"/>
        </a:ln>
      </c:spPr>
    </c:plotArea>
    <c:legend>
      <c:legendPos val="b"/>
      <c:overlay val="0"/>
      <c:spPr>
        <a:solidFill>
          <a:srgbClr val="FFFFFF"/>
        </a:solidFill>
        <a:ln w="3175">
          <a:solidFill>
            <a:srgbClr val="000000"/>
          </a:solidFill>
          <a:prstDash val="solid"/>
        </a:ln>
      </c:spPr>
      <c:txPr>
        <a:bodyPr/>
        <a:lstStyle/>
        <a:p>
          <a:pPr>
            <a:defRPr sz="18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n-US"/>
              <a:t>SALES and GROSS MARGIN - Year 1</a:t>
            </a:r>
          </a:p>
        </c:rich>
      </c:tx>
      <c:overlay val="0"/>
      <c:spPr>
        <a:noFill/>
        <a:ln w="25400">
          <a:noFill/>
        </a:ln>
      </c:spPr>
    </c:title>
    <c:autoTitleDeleted val="0"/>
    <c:plotArea>
      <c:layout/>
      <c:lineChart>
        <c:grouping val="standard"/>
        <c:varyColors val="0"/>
        <c:ser>
          <c:idx val="0"/>
          <c:order val="0"/>
          <c:tx>
            <c:v>Sales</c:v>
          </c:tx>
          <c:spPr>
            <a:ln w="38100">
              <a:solidFill>
                <a:srgbClr val="000080"/>
              </a:solidFill>
              <a:prstDash val="solid"/>
            </a:ln>
          </c:spPr>
          <c:marker>
            <c:symbol val="none"/>
          </c:marker>
          <c:cat>
            <c:numRef>
              <c:f>Enrollment!#REF!</c:f>
              <c:numCache>
                <c:formatCode>General</c:formatCode>
                <c:ptCount val="1"/>
                <c:pt idx="0">
                  <c:v>1.0</c:v>
                </c:pt>
              </c:numCache>
            </c:numRef>
          </c:cat>
          <c:val>
            <c:numRef>
              <c:f>Enrollment!#REF!</c:f>
              <c:numCache>
                <c:formatCode>General</c:formatCode>
                <c:ptCount val="1"/>
                <c:pt idx="0">
                  <c:v>1.0</c:v>
                </c:pt>
              </c:numCache>
            </c:numRef>
          </c:val>
          <c:smooth val="1"/>
        </c:ser>
        <c:ser>
          <c:idx val="1"/>
          <c:order val="1"/>
          <c:tx>
            <c:v>Gross Margin</c:v>
          </c:tx>
          <c:spPr>
            <a:ln w="38100">
              <a:solidFill>
                <a:srgbClr val="FF00FF"/>
              </a:solidFill>
              <a:prstDash val="solid"/>
            </a:ln>
          </c:spPr>
          <c:marker>
            <c:symbol val="none"/>
          </c:marker>
          <c:val>
            <c:numRef>
              <c:f>Enrollment!#REF!</c:f>
              <c:numCache>
                <c:formatCode>General</c:formatCode>
                <c:ptCount val="1"/>
                <c:pt idx="0">
                  <c:v>1.0</c:v>
                </c:pt>
              </c:numCache>
            </c:numRef>
          </c:val>
          <c:smooth val="1"/>
        </c:ser>
        <c:dLbls>
          <c:showLegendKey val="0"/>
          <c:showVal val="0"/>
          <c:showCatName val="0"/>
          <c:showSerName val="0"/>
          <c:showPercent val="0"/>
          <c:showBubbleSize val="0"/>
        </c:dLbls>
        <c:marker val="1"/>
        <c:smooth val="0"/>
        <c:axId val="2134675448"/>
        <c:axId val="2134681608"/>
      </c:lineChart>
      <c:catAx>
        <c:axId val="2134675448"/>
        <c:scaling>
          <c:orientation val="minMax"/>
        </c:scaling>
        <c:delete val="0"/>
        <c:axPos val="b"/>
        <c:title>
          <c:tx>
            <c:rich>
              <a:bodyPr/>
              <a:lstStyle/>
              <a:p>
                <a:pPr>
                  <a:defRPr sz="225" b="1" i="0" u="none" strike="noStrike" baseline="0">
                    <a:solidFill>
                      <a:srgbClr val="000000"/>
                    </a:solidFill>
                    <a:latin typeface="Arial"/>
                    <a:ea typeface="Arial"/>
                    <a:cs typeface="Arial"/>
                  </a:defRPr>
                </a:pPr>
                <a:r>
                  <a:rPr lang="en-US"/>
                  <a:t>Month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1" i="0" u="none" strike="noStrike" baseline="0">
                <a:solidFill>
                  <a:srgbClr val="000000"/>
                </a:solidFill>
                <a:latin typeface="Arial"/>
                <a:ea typeface="Arial"/>
                <a:cs typeface="Arial"/>
              </a:defRPr>
            </a:pPr>
            <a:endParaRPr lang="en-US"/>
          </a:p>
        </c:txPr>
        <c:crossAx val="2134681608"/>
        <c:crosses val="autoZero"/>
        <c:auto val="1"/>
        <c:lblAlgn val="ctr"/>
        <c:lblOffset val="100"/>
        <c:tickLblSkip val="1"/>
        <c:tickMarkSkip val="1"/>
        <c:noMultiLvlLbl val="0"/>
      </c:catAx>
      <c:valAx>
        <c:axId val="2134681608"/>
        <c:scaling>
          <c:orientation val="minMax"/>
        </c:scaling>
        <c:delete val="0"/>
        <c:axPos val="l"/>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rPr lang="en-US"/>
                  <a:t>Dollars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1" i="0" u="none" strike="noStrike" baseline="0">
                <a:solidFill>
                  <a:srgbClr val="000000"/>
                </a:solidFill>
                <a:latin typeface="Arial"/>
                <a:ea typeface="Arial"/>
                <a:cs typeface="Arial"/>
              </a:defRPr>
            </a:pPr>
            <a:endParaRPr lang="en-US"/>
          </a:p>
        </c:txPr>
        <c:crossAx val="2134675448"/>
        <c:crosses val="autoZero"/>
        <c:crossBetween val="midCat"/>
      </c:valAx>
      <c:spPr>
        <a:solidFill>
          <a:srgbClr val="FFFFFF"/>
        </a:solid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en-US"/>
              <a:t>REMOTE OFFICE SALES and GROSS MARGIN - Year 1</a:t>
            </a:r>
          </a:p>
        </c:rich>
      </c:tx>
      <c:overlay val="0"/>
      <c:spPr>
        <a:noFill/>
        <a:ln w="25400">
          <a:noFill/>
        </a:ln>
      </c:spPr>
    </c:title>
    <c:autoTitleDeleted val="0"/>
    <c:plotArea>
      <c:layout/>
      <c:lineChart>
        <c:grouping val="standard"/>
        <c:varyColors val="0"/>
        <c:ser>
          <c:idx val="0"/>
          <c:order val="0"/>
          <c:tx>
            <c:v>Sales</c:v>
          </c:tx>
          <c:spPr>
            <a:ln w="38100">
              <a:solidFill>
                <a:srgbClr val="000080"/>
              </a:solidFill>
              <a:prstDash val="solid"/>
            </a:ln>
          </c:spPr>
          <c:marker>
            <c:symbol val="none"/>
          </c:marker>
          <c:cat>
            <c:numRef>
              <c:f>Enrollment!#REF!</c:f>
              <c:numCache>
                <c:formatCode>General</c:formatCode>
                <c:ptCount val="1"/>
                <c:pt idx="0">
                  <c:v>1.0</c:v>
                </c:pt>
              </c:numCache>
            </c:numRef>
          </c:cat>
          <c:val>
            <c:numRef>
              <c:f>Enrollment!#REF!</c:f>
              <c:numCache>
                <c:formatCode>General</c:formatCode>
                <c:ptCount val="1"/>
                <c:pt idx="0">
                  <c:v>1.0</c:v>
                </c:pt>
              </c:numCache>
            </c:numRef>
          </c:val>
          <c:smooth val="1"/>
        </c:ser>
        <c:ser>
          <c:idx val="1"/>
          <c:order val="1"/>
          <c:tx>
            <c:v>Gross Margin</c:v>
          </c:tx>
          <c:spPr>
            <a:ln w="38100">
              <a:solidFill>
                <a:srgbClr val="FF00FF"/>
              </a:solidFill>
              <a:prstDash val="lgDash"/>
            </a:ln>
          </c:spPr>
          <c:marker>
            <c:symbol val="none"/>
          </c:marker>
          <c:val>
            <c:numRef>
              <c:f>Enrollment!#REF!</c:f>
              <c:numCache>
                <c:formatCode>General</c:formatCode>
                <c:ptCount val="1"/>
                <c:pt idx="0">
                  <c:v>1.0</c:v>
                </c:pt>
              </c:numCache>
            </c:numRef>
          </c:val>
          <c:smooth val="1"/>
        </c:ser>
        <c:dLbls>
          <c:showLegendKey val="0"/>
          <c:showVal val="0"/>
          <c:showCatName val="0"/>
          <c:showSerName val="0"/>
          <c:showPercent val="0"/>
          <c:showBubbleSize val="0"/>
        </c:dLbls>
        <c:marker val="1"/>
        <c:smooth val="0"/>
        <c:axId val="2134718872"/>
        <c:axId val="2134725032"/>
      </c:lineChart>
      <c:catAx>
        <c:axId val="2134718872"/>
        <c:scaling>
          <c:orientation val="minMax"/>
        </c:scaling>
        <c:delete val="0"/>
        <c:axPos val="b"/>
        <c:title>
          <c:tx>
            <c:rich>
              <a:bodyPr/>
              <a:lstStyle/>
              <a:p>
                <a:pPr>
                  <a:defRPr sz="225" b="1" i="0" u="none" strike="noStrike" baseline="0">
                    <a:solidFill>
                      <a:srgbClr val="000000"/>
                    </a:solidFill>
                    <a:latin typeface="Arial"/>
                    <a:ea typeface="Arial"/>
                    <a:cs typeface="Arial"/>
                  </a:defRPr>
                </a:pPr>
                <a:r>
                  <a:rPr lang="en-US"/>
                  <a:t>Month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1" i="0" u="none" strike="noStrike" baseline="0">
                <a:solidFill>
                  <a:srgbClr val="000000"/>
                </a:solidFill>
                <a:latin typeface="Arial"/>
                <a:ea typeface="Arial"/>
                <a:cs typeface="Arial"/>
              </a:defRPr>
            </a:pPr>
            <a:endParaRPr lang="en-US"/>
          </a:p>
        </c:txPr>
        <c:crossAx val="2134725032"/>
        <c:crosses val="autoZero"/>
        <c:auto val="1"/>
        <c:lblAlgn val="ctr"/>
        <c:lblOffset val="100"/>
        <c:tickLblSkip val="1"/>
        <c:tickMarkSkip val="1"/>
        <c:noMultiLvlLbl val="0"/>
      </c:catAx>
      <c:valAx>
        <c:axId val="2134725032"/>
        <c:scaling>
          <c:orientation val="minMax"/>
        </c:scaling>
        <c:delete val="0"/>
        <c:axPos val="l"/>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rPr lang="en-US"/>
                  <a:t>Dollars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1" i="0" u="none" strike="noStrike" baseline="0">
                <a:solidFill>
                  <a:srgbClr val="000000"/>
                </a:solidFill>
                <a:latin typeface="Arial"/>
                <a:ea typeface="Arial"/>
                <a:cs typeface="Arial"/>
              </a:defRPr>
            </a:pPr>
            <a:endParaRPr lang="en-US"/>
          </a:p>
        </c:txPr>
        <c:crossAx val="2134718872"/>
        <c:crosses val="autoZero"/>
        <c:crossBetween val="midCat"/>
      </c:valAx>
      <c:spPr>
        <a:solidFill>
          <a:srgbClr val="FFFFFF"/>
        </a:solid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US"/>
              <a:t>PROGRAM PROFIT - Year 1</a:t>
            </a:r>
          </a:p>
        </c:rich>
      </c:tx>
      <c:layout>
        <c:manualLayout>
          <c:xMode val="edge"/>
          <c:yMode val="edge"/>
          <c:x val="0.406666882024362"/>
          <c:y val="0.0295275590551181"/>
        </c:manualLayout>
      </c:layout>
      <c:overlay val="0"/>
      <c:spPr>
        <a:noFill/>
        <a:ln w="25400">
          <a:noFill/>
        </a:ln>
      </c:spPr>
    </c:title>
    <c:autoTitleDeleted val="0"/>
    <c:plotArea>
      <c:layout>
        <c:manualLayout>
          <c:layoutTarget val="inner"/>
          <c:xMode val="edge"/>
          <c:yMode val="edge"/>
          <c:x val="0.0610256715873756"/>
          <c:y val="0.202756100397642"/>
          <c:w val="0.912308149192783"/>
          <c:h val="0.665354970236922"/>
        </c:manualLayout>
      </c:layout>
      <c:lineChart>
        <c:grouping val="standard"/>
        <c:varyColors val="0"/>
        <c:ser>
          <c:idx val="0"/>
          <c:order val="0"/>
          <c:tx>
            <c:v>Profit</c:v>
          </c:tx>
          <c:spPr>
            <a:ln w="38100">
              <a:solidFill>
                <a:srgbClr val="000080"/>
              </a:solidFill>
              <a:prstDash val="solid"/>
            </a:ln>
          </c:spPr>
          <c:marker>
            <c:symbol val="none"/>
          </c:marker>
          <c:cat>
            <c:strRef>
              <c:f>'Program Budgets'!$C$6:$N$6</c:f>
              <c:strCache>
                <c:ptCount val="12"/>
                <c:pt idx="0">
                  <c:v> July </c:v>
                </c:pt>
                <c:pt idx="1">
                  <c:v> Aug </c:v>
                </c:pt>
                <c:pt idx="2">
                  <c:v> Sept </c:v>
                </c:pt>
                <c:pt idx="3">
                  <c:v> Oct </c:v>
                </c:pt>
                <c:pt idx="4">
                  <c:v> Nov </c:v>
                </c:pt>
                <c:pt idx="5">
                  <c:v> Dec </c:v>
                </c:pt>
                <c:pt idx="6">
                  <c:v> Jan </c:v>
                </c:pt>
                <c:pt idx="7">
                  <c:v> Feb </c:v>
                </c:pt>
                <c:pt idx="8">
                  <c:v> March </c:v>
                </c:pt>
                <c:pt idx="9">
                  <c:v> April </c:v>
                </c:pt>
                <c:pt idx="10">
                  <c:v> May </c:v>
                </c:pt>
                <c:pt idx="11">
                  <c:v> June </c:v>
                </c:pt>
              </c:strCache>
            </c:strRef>
          </c:cat>
          <c:val>
            <c:numRef>
              <c:f>'Program Budgets'!$C$33:$N$33</c:f>
              <c:numCache>
                <c:formatCode>_(* #,##0_);_(* \(#,##0\);_(* "-"??_);_(@_)</c:formatCode>
                <c:ptCount val="12"/>
                <c:pt idx="0">
                  <c:v>0.0</c:v>
                </c:pt>
                <c:pt idx="1">
                  <c:v>0.0</c:v>
                </c:pt>
                <c:pt idx="2">
                  <c:v>0.0</c:v>
                </c:pt>
                <c:pt idx="3">
                  <c:v>243.0</c:v>
                </c:pt>
                <c:pt idx="4">
                  <c:v>0.0</c:v>
                </c:pt>
                <c:pt idx="5">
                  <c:v>0.0</c:v>
                </c:pt>
                <c:pt idx="6">
                  <c:v>0.0</c:v>
                </c:pt>
                <c:pt idx="7">
                  <c:v>0.0</c:v>
                </c:pt>
                <c:pt idx="8">
                  <c:v>0.0</c:v>
                </c:pt>
                <c:pt idx="9">
                  <c:v>0.0</c:v>
                </c:pt>
                <c:pt idx="10">
                  <c:v>0.0</c:v>
                </c:pt>
                <c:pt idx="11">
                  <c:v>6875.0</c:v>
                </c:pt>
              </c:numCache>
            </c:numRef>
          </c:val>
          <c:smooth val="0"/>
        </c:ser>
        <c:dLbls>
          <c:showLegendKey val="0"/>
          <c:showVal val="0"/>
          <c:showCatName val="0"/>
          <c:showSerName val="0"/>
          <c:showPercent val="0"/>
          <c:showBubbleSize val="0"/>
        </c:dLbls>
        <c:marker val="1"/>
        <c:smooth val="0"/>
        <c:axId val="2134827864"/>
        <c:axId val="2134831304"/>
      </c:lineChart>
      <c:catAx>
        <c:axId val="21348278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700" b="1" i="0" u="none" strike="noStrike" baseline="0">
                <a:solidFill>
                  <a:srgbClr val="000000"/>
                </a:solidFill>
                <a:latin typeface="Arial"/>
                <a:ea typeface="Arial"/>
                <a:cs typeface="Arial"/>
              </a:defRPr>
            </a:pPr>
            <a:endParaRPr lang="en-US"/>
          </a:p>
        </c:txPr>
        <c:crossAx val="2134831304"/>
        <c:crosses val="autoZero"/>
        <c:auto val="1"/>
        <c:lblAlgn val="ctr"/>
        <c:lblOffset val="100"/>
        <c:tickLblSkip val="1"/>
        <c:tickMarkSkip val="1"/>
        <c:noMultiLvlLbl val="0"/>
      </c:catAx>
      <c:valAx>
        <c:axId val="213483130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700" b="1" i="0" u="none" strike="noStrike" baseline="0">
                <a:solidFill>
                  <a:srgbClr val="000000"/>
                </a:solidFill>
                <a:latin typeface="Arial"/>
                <a:ea typeface="Arial"/>
                <a:cs typeface="Arial"/>
              </a:defRPr>
            </a:pPr>
            <a:endParaRPr lang="en-US"/>
          </a:p>
        </c:txPr>
        <c:crossAx val="2134827864"/>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PROGRAM PROFIT - Year 2</a:t>
            </a:r>
          </a:p>
        </c:rich>
      </c:tx>
      <c:layout>
        <c:manualLayout>
          <c:xMode val="edge"/>
          <c:yMode val="edge"/>
          <c:x val="0.417948933306414"/>
          <c:y val="0.0295275590551181"/>
        </c:manualLayout>
      </c:layout>
      <c:overlay val="0"/>
      <c:spPr>
        <a:noFill/>
        <a:ln w="25400">
          <a:noFill/>
        </a:ln>
      </c:spPr>
    </c:title>
    <c:autoTitleDeleted val="0"/>
    <c:plotArea>
      <c:layout>
        <c:manualLayout>
          <c:layoutTarget val="inner"/>
          <c:xMode val="edge"/>
          <c:yMode val="edge"/>
          <c:x val="0.0569231054302411"/>
          <c:y val="0.190945065423022"/>
          <c:w val="0.927179951512396"/>
          <c:h val="0.677166005211542"/>
        </c:manualLayout>
      </c:layout>
      <c:lineChart>
        <c:grouping val="standard"/>
        <c:varyColors val="0"/>
        <c:ser>
          <c:idx val="0"/>
          <c:order val="0"/>
          <c:spPr>
            <a:ln w="38100">
              <a:solidFill>
                <a:srgbClr val="000080"/>
              </a:solidFill>
              <a:prstDash val="solid"/>
            </a:ln>
          </c:spPr>
          <c:marker>
            <c:symbol val="none"/>
          </c:marker>
          <c:val>
            <c:numRef>
              <c:f>'Program Budgets'!$R$33:$AC$33</c:f>
              <c:numCache>
                <c:formatCode>_(* #,##0_);_(* \(#,##0\);_(* "-"??_);_(@_)</c:formatCode>
                <c:ptCount val="12"/>
                <c:pt idx="0">
                  <c:v>0.0</c:v>
                </c:pt>
                <c:pt idx="1">
                  <c:v>0.0</c:v>
                </c:pt>
                <c:pt idx="2">
                  <c:v>0.0</c:v>
                </c:pt>
                <c:pt idx="3">
                  <c:v>2960.0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2134863720"/>
        <c:axId val="2134867128"/>
      </c:lineChart>
      <c:catAx>
        <c:axId val="21348637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700" b="1" i="0" u="none" strike="noStrike" baseline="0">
                <a:solidFill>
                  <a:srgbClr val="000000"/>
                </a:solidFill>
                <a:latin typeface="Arial"/>
                <a:ea typeface="Arial"/>
                <a:cs typeface="Arial"/>
              </a:defRPr>
            </a:pPr>
            <a:endParaRPr lang="en-US"/>
          </a:p>
        </c:txPr>
        <c:crossAx val="2134867128"/>
        <c:crosses val="autoZero"/>
        <c:auto val="1"/>
        <c:lblAlgn val="ctr"/>
        <c:lblOffset val="100"/>
        <c:tickLblSkip val="1"/>
        <c:tickMarkSkip val="1"/>
        <c:noMultiLvlLbl val="0"/>
      </c:catAx>
      <c:valAx>
        <c:axId val="2134867128"/>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700" b="1" i="0" u="none" strike="noStrike" baseline="0">
                <a:solidFill>
                  <a:srgbClr val="000000"/>
                </a:solidFill>
                <a:latin typeface="Arial"/>
                <a:ea typeface="Arial"/>
                <a:cs typeface="Arial"/>
              </a:defRPr>
            </a:pPr>
            <a:endParaRPr lang="en-US"/>
          </a:p>
        </c:txPr>
        <c:crossAx val="2134863720"/>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625" b="1" i="0" u="none" strike="noStrike" baseline="0">
                <a:solidFill>
                  <a:srgbClr val="000000"/>
                </a:solidFill>
                <a:latin typeface="Arial"/>
                <a:ea typeface="Arial"/>
                <a:cs typeface="Arial"/>
              </a:defRPr>
            </a:pPr>
            <a:r>
              <a:rPr lang="en-US"/>
              <a:t>BURN RATE</a:t>
            </a:r>
          </a:p>
        </c:rich>
      </c:tx>
      <c:layout>
        <c:manualLayout>
          <c:xMode val="edge"/>
          <c:yMode val="edge"/>
          <c:x val="0.447785675232367"/>
          <c:y val="0.0287846481876333"/>
        </c:manualLayout>
      </c:layout>
      <c:overlay val="0"/>
      <c:spPr>
        <a:noFill/>
        <a:ln w="25400">
          <a:noFill/>
        </a:ln>
      </c:spPr>
    </c:title>
    <c:autoTitleDeleted val="0"/>
    <c:plotArea>
      <c:layout>
        <c:manualLayout>
          <c:layoutTarget val="inner"/>
          <c:xMode val="edge"/>
          <c:yMode val="edge"/>
          <c:x val="0.0989611809732094"/>
          <c:y val="0.192963752665245"/>
          <c:w val="0.8529250956807"/>
          <c:h val="0.64925373134328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Financials!$C$168:$N$168</c:f>
              <c:strCache>
                <c:ptCount val="12"/>
                <c:pt idx="0">
                  <c:v>July</c:v>
                </c:pt>
                <c:pt idx="1">
                  <c:v>Aug</c:v>
                </c:pt>
                <c:pt idx="2">
                  <c:v>Sept</c:v>
                </c:pt>
                <c:pt idx="3">
                  <c:v>Oct</c:v>
                </c:pt>
                <c:pt idx="4">
                  <c:v>Nov</c:v>
                </c:pt>
                <c:pt idx="5">
                  <c:v>Dec</c:v>
                </c:pt>
                <c:pt idx="6">
                  <c:v>Jan</c:v>
                </c:pt>
                <c:pt idx="7">
                  <c:v>Feb</c:v>
                </c:pt>
                <c:pt idx="8">
                  <c:v>March</c:v>
                </c:pt>
                <c:pt idx="9">
                  <c:v>April</c:v>
                </c:pt>
                <c:pt idx="10">
                  <c:v>May</c:v>
                </c:pt>
                <c:pt idx="11">
                  <c:v>June</c:v>
                </c:pt>
              </c:strCache>
            </c:strRef>
          </c:cat>
          <c:val>
            <c:numRef>
              <c:f>Financials!$C$172:$N$172</c:f>
              <c:numCache>
                <c:formatCode>#,##0;\-#,##0</c:formatCode>
                <c:ptCount val="12"/>
                <c:pt idx="0">
                  <c:v>2950.0</c:v>
                </c:pt>
                <c:pt idx="1">
                  <c:v>37406.66666666666</c:v>
                </c:pt>
                <c:pt idx="2">
                  <c:v>38582.5</c:v>
                </c:pt>
                <c:pt idx="3">
                  <c:v>38854.5</c:v>
                </c:pt>
                <c:pt idx="4">
                  <c:v>38582.5</c:v>
                </c:pt>
                <c:pt idx="5">
                  <c:v>43082.5</c:v>
                </c:pt>
                <c:pt idx="6">
                  <c:v>38602.5</c:v>
                </c:pt>
                <c:pt idx="7">
                  <c:v>38602.5</c:v>
                </c:pt>
                <c:pt idx="8">
                  <c:v>38602.5</c:v>
                </c:pt>
                <c:pt idx="9">
                  <c:v>38602.5</c:v>
                </c:pt>
                <c:pt idx="10">
                  <c:v>38602.5</c:v>
                </c:pt>
                <c:pt idx="11">
                  <c:v>38602.5</c:v>
                </c:pt>
              </c:numCache>
            </c:numRef>
          </c:val>
        </c:ser>
        <c:dLbls>
          <c:showLegendKey val="0"/>
          <c:showVal val="0"/>
          <c:showCatName val="0"/>
          <c:showSerName val="0"/>
          <c:showPercent val="0"/>
          <c:showBubbleSize val="0"/>
        </c:dLbls>
        <c:gapWidth val="150"/>
        <c:axId val="2097129576"/>
        <c:axId val="2097086632"/>
      </c:barChart>
      <c:catAx>
        <c:axId val="2097129576"/>
        <c:scaling>
          <c:orientation val="minMax"/>
        </c:scaling>
        <c:delete val="0"/>
        <c:axPos val="b"/>
        <c:majorGridlines>
          <c:spPr>
            <a:ln w="3175">
              <a:solidFill>
                <a:srgbClr val="000000"/>
              </a:solidFill>
              <a:prstDash val="solid"/>
            </a:ln>
          </c:spPr>
        </c:majorGridlines>
        <c:title>
          <c:tx>
            <c:rich>
              <a:bodyPr/>
              <a:lstStyle/>
              <a:p>
                <a:pPr>
                  <a:defRPr sz="1950" b="1" i="0" u="none" strike="noStrike" baseline="0">
                    <a:solidFill>
                      <a:srgbClr val="000000"/>
                    </a:solidFill>
                    <a:latin typeface="Arial"/>
                    <a:ea typeface="Arial"/>
                    <a:cs typeface="Arial"/>
                  </a:defRPr>
                </a:pPr>
                <a:r>
                  <a:rPr lang="en-US"/>
                  <a:t>Month</a:t>
                </a:r>
              </a:p>
            </c:rich>
          </c:tx>
          <c:layout>
            <c:manualLayout>
              <c:xMode val="edge"/>
              <c:yMode val="edge"/>
              <c:x val="0.501366867140514"/>
              <c:y val="0.907249466950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950" b="1" i="0" u="none" strike="noStrike" baseline="0">
                <a:solidFill>
                  <a:srgbClr val="000000"/>
                </a:solidFill>
                <a:latin typeface="Arial"/>
                <a:ea typeface="Arial"/>
                <a:cs typeface="Arial"/>
              </a:defRPr>
            </a:pPr>
            <a:endParaRPr lang="en-US"/>
          </a:p>
        </c:txPr>
        <c:crossAx val="2097086632"/>
        <c:crosses val="autoZero"/>
        <c:auto val="1"/>
        <c:lblAlgn val="ctr"/>
        <c:lblOffset val="100"/>
        <c:tickLblSkip val="1"/>
        <c:tickMarkSkip val="1"/>
        <c:noMultiLvlLbl val="0"/>
      </c:catAx>
      <c:valAx>
        <c:axId val="2097086632"/>
        <c:scaling>
          <c:orientation val="minMax"/>
        </c:scaling>
        <c:delete val="0"/>
        <c:axPos val="l"/>
        <c:majorGridlines>
          <c:spPr>
            <a:ln w="3175">
              <a:solidFill>
                <a:srgbClr val="000000"/>
              </a:solidFill>
              <a:prstDash val="solid"/>
            </a:ln>
          </c:spPr>
        </c:majorGridlines>
        <c:title>
          <c:tx>
            <c:rich>
              <a:bodyPr/>
              <a:lstStyle/>
              <a:p>
                <a:pPr>
                  <a:defRPr sz="1950" b="1" i="0" u="none" strike="noStrike" baseline="0">
                    <a:solidFill>
                      <a:srgbClr val="000000"/>
                    </a:solidFill>
                    <a:latin typeface="Arial"/>
                    <a:ea typeface="Arial"/>
                    <a:cs typeface="Arial"/>
                  </a:defRPr>
                </a:pPr>
                <a:r>
                  <a:rPr lang="en-US"/>
                  <a:t>Dollars</a:t>
                </a:r>
              </a:p>
            </c:rich>
          </c:tx>
          <c:layout>
            <c:manualLayout>
              <c:xMode val="edge"/>
              <c:yMode val="edge"/>
              <c:x val="0.0191361399671952"/>
              <c:y val="0.4658848614072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750" b="1" i="0" u="none" strike="noStrike" baseline="0">
                <a:solidFill>
                  <a:srgbClr val="000000"/>
                </a:solidFill>
                <a:latin typeface="Arial"/>
                <a:ea typeface="Arial"/>
                <a:cs typeface="Arial"/>
              </a:defRPr>
            </a:pPr>
            <a:endParaRPr lang="en-US"/>
          </a:p>
        </c:txPr>
        <c:crossAx val="2097129576"/>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3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0" i="0" u="none" strike="noStrike" baseline="0">
                <a:solidFill>
                  <a:srgbClr val="000000"/>
                </a:solidFill>
                <a:latin typeface="Arial"/>
                <a:ea typeface="Arial"/>
                <a:cs typeface="Arial"/>
              </a:defRPr>
            </a:pPr>
            <a:r>
              <a:rPr lang="en-US" sz="2200" b="1" i="0" u="none" strike="noStrike" baseline="0">
                <a:solidFill>
                  <a:srgbClr val="000000"/>
                </a:solidFill>
                <a:latin typeface="Arial"/>
                <a:cs typeface="Arial"/>
              </a:rPr>
              <a:t>Cash Balance - Year 1</a:t>
            </a:r>
          </a:p>
          <a:p>
            <a:pPr>
              <a:defRPr sz="1775" b="0" i="0" u="none" strike="noStrike" baseline="0">
                <a:solidFill>
                  <a:srgbClr val="000000"/>
                </a:solidFill>
                <a:latin typeface="Arial"/>
                <a:ea typeface="Arial"/>
                <a:cs typeface="Arial"/>
              </a:defRPr>
            </a:pPr>
            <a:r>
              <a:rPr lang="en-US" sz="2000" b="1" i="0" u="none" strike="noStrike" baseline="0">
                <a:solidFill>
                  <a:srgbClr val="000000"/>
                </a:solidFill>
                <a:latin typeface="Arial"/>
                <a:cs typeface="Arial"/>
              </a:rPr>
              <a:t>(Bank Balance)</a:t>
            </a:r>
          </a:p>
        </c:rich>
      </c:tx>
      <c:layout>
        <c:manualLayout>
          <c:xMode val="edge"/>
          <c:yMode val="edge"/>
          <c:x val="0.418162729658793"/>
          <c:y val="0.0263929618768328"/>
        </c:manualLayout>
      </c:layout>
      <c:overlay val="0"/>
      <c:spPr>
        <a:noFill/>
        <a:ln w="25400">
          <a:noFill/>
        </a:ln>
      </c:spPr>
    </c:title>
    <c:autoTitleDeleted val="0"/>
    <c:plotArea>
      <c:layout>
        <c:manualLayout>
          <c:layoutTarget val="inner"/>
          <c:xMode val="edge"/>
          <c:yMode val="edge"/>
          <c:x val="0.125730113994053"/>
          <c:y val="0.189149695539956"/>
          <c:w val="0.831458872069036"/>
          <c:h val="0.612903664617841"/>
        </c:manualLayout>
      </c:layout>
      <c:lineChart>
        <c:grouping val="standard"/>
        <c:varyColors val="0"/>
        <c:ser>
          <c:idx val="0"/>
          <c:order val="0"/>
          <c:spPr>
            <a:ln w="38100">
              <a:solidFill>
                <a:srgbClr val="008000"/>
              </a:solidFill>
              <a:prstDash val="solid"/>
            </a:ln>
          </c:spPr>
          <c:marker>
            <c:symbol val="none"/>
          </c:marker>
          <c:cat>
            <c:strRef>
              <c:f>Financials!$C$120:$N$120</c:f>
              <c:strCache>
                <c:ptCount val="12"/>
                <c:pt idx="0">
                  <c:v>July</c:v>
                </c:pt>
                <c:pt idx="1">
                  <c:v>Aug</c:v>
                </c:pt>
                <c:pt idx="2">
                  <c:v>Sept</c:v>
                </c:pt>
                <c:pt idx="3">
                  <c:v>Oct</c:v>
                </c:pt>
                <c:pt idx="4">
                  <c:v>Nov</c:v>
                </c:pt>
                <c:pt idx="5">
                  <c:v>Dec</c:v>
                </c:pt>
                <c:pt idx="6">
                  <c:v>Jan</c:v>
                </c:pt>
                <c:pt idx="7">
                  <c:v>Feb</c:v>
                </c:pt>
                <c:pt idx="8">
                  <c:v>March</c:v>
                </c:pt>
                <c:pt idx="9">
                  <c:v>April</c:v>
                </c:pt>
                <c:pt idx="10">
                  <c:v>May</c:v>
                </c:pt>
                <c:pt idx="11">
                  <c:v>June</c:v>
                </c:pt>
              </c:strCache>
            </c:strRef>
          </c:cat>
          <c:val>
            <c:numRef>
              <c:f>Financials!$C$129:$N$129</c:f>
              <c:numCache>
                <c:formatCode>#,##0;\-#,##0</c:formatCode>
                <c:ptCount val="12"/>
                <c:pt idx="0">
                  <c:v>26725.0</c:v>
                </c:pt>
                <c:pt idx="1">
                  <c:v>6546.666666666667</c:v>
                </c:pt>
                <c:pt idx="2">
                  <c:v>120764.5833333333</c:v>
                </c:pt>
                <c:pt idx="3">
                  <c:v>113273.5833333333</c:v>
                </c:pt>
                <c:pt idx="4">
                  <c:v>105267.5833333333</c:v>
                </c:pt>
                <c:pt idx="5">
                  <c:v>95147.58333333334</c:v>
                </c:pt>
                <c:pt idx="6">
                  <c:v>85017.58333333334</c:v>
                </c:pt>
                <c:pt idx="7">
                  <c:v>77127.58333333334</c:v>
                </c:pt>
                <c:pt idx="8">
                  <c:v>69237.58333333334</c:v>
                </c:pt>
                <c:pt idx="9">
                  <c:v>61347.58333333334</c:v>
                </c:pt>
                <c:pt idx="10">
                  <c:v>53457.58333333334</c:v>
                </c:pt>
                <c:pt idx="11">
                  <c:v>52442.58333333334</c:v>
                </c:pt>
              </c:numCache>
            </c:numRef>
          </c:val>
          <c:smooth val="1"/>
        </c:ser>
        <c:dLbls>
          <c:showLegendKey val="0"/>
          <c:showVal val="0"/>
          <c:showCatName val="0"/>
          <c:showSerName val="0"/>
          <c:showPercent val="0"/>
          <c:showBubbleSize val="0"/>
        </c:dLbls>
        <c:marker val="1"/>
        <c:smooth val="0"/>
        <c:axId val="2097105176"/>
        <c:axId val="2097011224"/>
      </c:lineChart>
      <c:catAx>
        <c:axId val="2097105176"/>
        <c:scaling>
          <c:orientation val="minMax"/>
        </c:scaling>
        <c:delete val="0"/>
        <c:axPos val="b"/>
        <c:majorGridlines>
          <c:spPr>
            <a:ln w="3175">
              <a:solidFill>
                <a:srgbClr val="000000"/>
              </a:solidFill>
              <a:prstDash val="solid"/>
            </a:ln>
          </c:spPr>
        </c:majorGridlines>
        <c:title>
          <c:tx>
            <c:rich>
              <a:bodyPr/>
              <a:lstStyle/>
              <a:p>
                <a:pPr>
                  <a:defRPr sz="2250" b="1" i="0" u="none" strike="noStrike" baseline="0">
                    <a:solidFill>
                      <a:srgbClr val="000000"/>
                    </a:solidFill>
                    <a:latin typeface="Arial"/>
                    <a:ea typeface="Arial"/>
                    <a:cs typeface="Arial"/>
                  </a:defRPr>
                </a:pPr>
                <a:r>
                  <a:rPr lang="en-US"/>
                  <a:t>Months</a:t>
                </a:r>
              </a:p>
            </c:rich>
          </c:tx>
          <c:layout>
            <c:manualLayout>
              <c:xMode val="edge"/>
              <c:yMode val="edge"/>
              <c:x val="0.467793141485614"/>
              <c:y val="0.91788917880866"/>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2000" b="1" i="0" u="none" strike="noStrike" baseline="0">
                <a:solidFill>
                  <a:srgbClr val="000000"/>
                </a:solidFill>
                <a:latin typeface="Arial"/>
                <a:ea typeface="Arial"/>
                <a:cs typeface="Arial"/>
              </a:defRPr>
            </a:pPr>
            <a:endParaRPr lang="en-US"/>
          </a:p>
        </c:txPr>
        <c:crossAx val="2097011224"/>
        <c:crosses val="autoZero"/>
        <c:auto val="1"/>
        <c:lblAlgn val="ctr"/>
        <c:lblOffset val="100"/>
        <c:tickLblSkip val="1"/>
        <c:tickMarkSkip val="1"/>
        <c:noMultiLvlLbl val="0"/>
      </c:catAx>
      <c:valAx>
        <c:axId val="2097011224"/>
        <c:scaling>
          <c:orientation val="minMax"/>
          <c:min val="0.0"/>
        </c:scaling>
        <c:delete val="0"/>
        <c:axPos val="l"/>
        <c:majorGridlines>
          <c:spPr>
            <a:ln w="3175">
              <a:solidFill>
                <a:srgbClr val="000000"/>
              </a:solidFill>
              <a:prstDash val="solid"/>
            </a:ln>
          </c:spPr>
        </c:majorGridlines>
        <c:title>
          <c:tx>
            <c:rich>
              <a:bodyPr/>
              <a:lstStyle/>
              <a:p>
                <a:pPr>
                  <a:defRPr sz="2250" b="1" i="0" u="none" strike="noStrike" baseline="0">
                    <a:solidFill>
                      <a:srgbClr val="000000"/>
                    </a:solidFill>
                    <a:latin typeface="Arial"/>
                    <a:ea typeface="Arial"/>
                    <a:cs typeface="Arial"/>
                  </a:defRPr>
                </a:pPr>
                <a:r>
                  <a:rPr lang="en-US"/>
                  <a:t>Dollars</a:t>
                </a:r>
              </a:p>
            </c:rich>
          </c:tx>
          <c:layout>
            <c:manualLayout>
              <c:xMode val="edge"/>
              <c:yMode val="edge"/>
              <c:x val="0.00950369588173178"/>
              <c:y val="0.401759838671192"/>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2000" b="1" i="0" u="none" strike="noStrike" baseline="0">
                <a:solidFill>
                  <a:srgbClr val="000000"/>
                </a:solidFill>
                <a:latin typeface="Arial"/>
                <a:ea typeface="Arial"/>
                <a:cs typeface="Arial"/>
              </a:defRPr>
            </a:pPr>
            <a:endParaRPr lang="en-US"/>
          </a:p>
        </c:txPr>
        <c:crossAx val="2097105176"/>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orientation="landscape" horizontalDpi="-3"/>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0" b="1" i="0" u="none" strike="noStrike" baseline="0">
                <a:solidFill>
                  <a:srgbClr val="000000"/>
                </a:solidFill>
                <a:latin typeface="Arial"/>
                <a:ea typeface="Arial"/>
                <a:cs typeface="Arial"/>
              </a:defRPr>
            </a:pPr>
            <a:r>
              <a:rPr lang="en-US"/>
              <a:t>BURN RATE</a:t>
            </a:r>
          </a:p>
        </c:rich>
      </c:tx>
      <c:layout>
        <c:manualLayout>
          <c:xMode val="edge"/>
          <c:yMode val="edge"/>
          <c:x val="0.44804469273743"/>
          <c:y val="0.0285412262156448"/>
        </c:manualLayout>
      </c:layout>
      <c:overlay val="0"/>
      <c:spPr>
        <a:noFill/>
        <a:ln w="25400">
          <a:noFill/>
        </a:ln>
      </c:spPr>
    </c:title>
    <c:autoTitleDeleted val="0"/>
    <c:plotArea>
      <c:layout>
        <c:manualLayout>
          <c:layoutTarget val="inner"/>
          <c:xMode val="edge"/>
          <c:yMode val="edge"/>
          <c:x val="0.0960893854748603"/>
          <c:y val="0.182875358662377"/>
          <c:w val="0.855865921787709"/>
          <c:h val="0.65539145879002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Financials!$R$168:$AC$168</c:f>
              <c:strCache>
                <c:ptCount val="12"/>
                <c:pt idx="0">
                  <c:v>July</c:v>
                </c:pt>
                <c:pt idx="1">
                  <c:v>Aug</c:v>
                </c:pt>
                <c:pt idx="2">
                  <c:v>Sept</c:v>
                </c:pt>
                <c:pt idx="3">
                  <c:v>Oct</c:v>
                </c:pt>
                <c:pt idx="4">
                  <c:v>Nov</c:v>
                </c:pt>
                <c:pt idx="5">
                  <c:v>Dec</c:v>
                </c:pt>
                <c:pt idx="6">
                  <c:v>Jan</c:v>
                </c:pt>
                <c:pt idx="7">
                  <c:v>Feb</c:v>
                </c:pt>
                <c:pt idx="8">
                  <c:v>March</c:v>
                </c:pt>
                <c:pt idx="9">
                  <c:v>April</c:v>
                </c:pt>
                <c:pt idx="10">
                  <c:v>May</c:v>
                </c:pt>
                <c:pt idx="11">
                  <c:v>June</c:v>
                </c:pt>
              </c:strCache>
            </c:strRef>
          </c:cat>
          <c:val>
            <c:numRef>
              <c:f>Financials!$R$172:$AC$172</c:f>
              <c:numCache>
                <c:formatCode>#,##0;\-#,##0</c:formatCode>
                <c:ptCount val="12"/>
                <c:pt idx="0">
                  <c:v>3370.0</c:v>
                </c:pt>
                <c:pt idx="1">
                  <c:v>39002.5</c:v>
                </c:pt>
                <c:pt idx="2">
                  <c:v>39002.5</c:v>
                </c:pt>
                <c:pt idx="3">
                  <c:v>39882.5</c:v>
                </c:pt>
                <c:pt idx="4">
                  <c:v>39002.5</c:v>
                </c:pt>
                <c:pt idx="5">
                  <c:v>39002.5</c:v>
                </c:pt>
                <c:pt idx="6">
                  <c:v>39002.5</c:v>
                </c:pt>
                <c:pt idx="7">
                  <c:v>39002.5</c:v>
                </c:pt>
                <c:pt idx="8">
                  <c:v>39002.5</c:v>
                </c:pt>
                <c:pt idx="9">
                  <c:v>39002.5</c:v>
                </c:pt>
                <c:pt idx="10">
                  <c:v>39002.5</c:v>
                </c:pt>
                <c:pt idx="11">
                  <c:v>38825.0</c:v>
                </c:pt>
              </c:numCache>
            </c:numRef>
          </c:val>
        </c:ser>
        <c:dLbls>
          <c:showLegendKey val="0"/>
          <c:showVal val="0"/>
          <c:showCatName val="0"/>
          <c:showSerName val="0"/>
          <c:showPercent val="0"/>
          <c:showBubbleSize val="0"/>
        </c:dLbls>
        <c:gapWidth val="150"/>
        <c:axId val="2097050264"/>
        <c:axId val="2096954328"/>
      </c:barChart>
      <c:catAx>
        <c:axId val="2097050264"/>
        <c:scaling>
          <c:orientation val="minMax"/>
        </c:scaling>
        <c:delete val="0"/>
        <c:axPos val="b"/>
        <c:majorGridlines>
          <c:spPr>
            <a:ln w="3175">
              <a:solidFill>
                <a:srgbClr val="000000"/>
              </a:solidFill>
              <a:prstDash val="solid"/>
            </a:ln>
          </c:spPr>
        </c:majorGridlines>
        <c:title>
          <c:tx>
            <c:rich>
              <a:bodyPr/>
              <a:lstStyle/>
              <a:p>
                <a:pPr>
                  <a:defRPr sz="1875" b="1" i="0" u="none" strike="noStrike" baseline="0">
                    <a:solidFill>
                      <a:srgbClr val="000000"/>
                    </a:solidFill>
                    <a:latin typeface="Arial"/>
                    <a:ea typeface="Arial"/>
                    <a:cs typeface="Arial"/>
                  </a:defRPr>
                </a:pPr>
                <a:r>
                  <a:rPr lang="en-US"/>
                  <a:t>Month</a:t>
                </a:r>
              </a:p>
            </c:rich>
          </c:tx>
          <c:layout>
            <c:manualLayout>
              <c:xMode val="edge"/>
              <c:yMode val="edge"/>
              <c:x val="0.501117318435754"/>
              <c:y val="0.901691775843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875" b="1" i="0" u="none" strike="noStrike" baseline="0">
                <a:solidFill>
                  <a:srgbClr val="000000"/>
                </a:solidFill>
                <a:latin typeface="Arial"/>
                <a:ea typeface="Arial"/>
                <a:cs typeface="Arial"/>
              </a:defRPr>
            </a:pPr>
            <a:endParaRPr lang="en-US"/>
          </a:p>
        </c:txPr>
        <c:crossAx val="2096954328"/>
        <c:crosses val="autoZero"/>
        <c:auto val="1"/>
        <c:lblAlgn val="ctr"/>
        <c:lblOffset val="100"/>
        <c:tickLblSkip val="1"/>
        <c:tickMarkSkip val="1"/>
        <c:noMultiLvlLbl val="0"/>
      </c:catAx>
      <c:valAx>
        <c:axId val="2096954328"/>
        <c:scaling>
          <c:orientation val="minMax"/>
        </c:scaling>
        <c:delete val="0"/>
        <c:axPos val="l"/>
        <c:majorGridlines>
          <c:spPr>
            <a:ln w="3175">
              <a:solidFill>
                <a:srgbClr val="000000"/>
              </a:solidFill>
              <a:prstDash val="solid"/>
            </a:ln>
          </c:spPr>
        </c:majorGridlines>
        <c:title>
          <c:tx>
            <c:rich>
              <a:bodyPr/>
              <a:lstStyle/>
              <a:p>
                <a:pPr>
                  <a:defRPr sz="1875" b="1" i="0" u="none" strike="noStrike" baseline="0">
                    <a:solidFill>
                      <a:srgbClr val="000000"/>
                    </a:solidFill>
                    <a:latin typeface="Arial"/>
                    <a:ea typeface="Arial"/>
                    <a:cs typeface="Arial"/>
                  </a:defRPr>
                </a:pPr>
                <a:r>
                  <a:rPr lang="en-US"/>
                  <a:t>Dollars</a:t>
                </a:r>
              </a:p>
            </c:rich>
          </c:tx>
          <c:layout>
            <c:manualLayout>
              <c:xMode val="edge"/>
              <c:yMode val="edge"/>
              <c:x val="0.0195530726256983"/>
              <c:y val="0.46194525367204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675" b="1" i="0" u="none" strike="noStrike" baseline="0">
                <a:solidFill>
                  <a:srgbClr val="000000"/>
                </a:solidFill>
                <a:latin typeface="Arial"/>
                <a:ea typeface="Arial"/>
                <a:cs typeface="Arial"/>
              </a:defRPr>
            </a:pPr>
            <a:endParaRPr lang="en-US"/>
          </a:p>
        </c:txPr>
        <c:crossAx val="2097050264"/>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0" i="0" u="none" strike="noStrike" baseline="0">
                <a:solidFill>
                  <a:srgbClr val="000000"/>
                </a:solidFill>
                <a:latin typeface="Arial"/>
                <a:ea typeface="Arial"/>
                <a:cs typeface="Arial"/>
              </a:defRPr>
            </a:pPr>
            <a:r>
              <a:rPr lang="en-US" sz="2200" b="1" i="0" u="none" strike="noStrike" baseline="0">
                <a:solidFill>
                  <a:srgbClr val="000000"/>
                </a:solidFill>
                <a:latin typeface="Arial"/>
                <a:cs typeface="Arial"/>
              </a:rPr>
              <a:t>Cash Balance - Year 2</a:t>
            </a:r>
          </a:p>
          <a:p>
            <a:pPr>
              <a:defRPr sz="1775" b="0" i="0" u="none" strike="noStrike" baseline="0">
                <a:solidFill>
                  <a:srgbClr val="000000"/>
                </a:solidFill>
                <a:latin typeface="Arial"/>
                <a:ea typeface="Arial"/>
                <a:cs typeface="Arial"/>
              </a:defRPr>
            </a:pPr>
            <a:r>
              <a:rPr lang="en-US" sz="1800" b="1" i="0" u="none" strike="noStrike" baseline="0">
                <a:solidFill>
                  <a:srgbClr val="000000"/>
                </a:solidFill>
                <a:latin typeface="Arial"/>
                <a:cs typeface="Arial"/>
              </a:rPr>
              <a:t>(Bank Balance)</a:t>
            </a:r>
          </a:p>
        </c:rich>
      </c:tx>
      <c:layout>
        <c:manualLayout>
          <c:xMode val="edge"/>
          <c:yMode val="edge"/>
          <c:x val="0.425615435142258"/>
          <c:y val="0.00733137829912024"/>
        </c:manualLayout>
      </c:layout>
      <c:overlay val="0"/>
      <c:spPr>
        <a:noFill/>
        <a:ln w="25400">
          <a:noFill/>
        </a:ln>
      </c:spPr>
    </c:title>
    <c:autoTitleDeleted val="0"/>
    <c:plotArea>
      <c:layout>
        <c:manualLayout>
          <c:layoutTarget val="inner"/>
          <c:xMode val="edge"/>
          <c:yMode val="edge"/>
          <c:x val="0.164025064223037"/>
          <c:y val="0.177419481863059"/>
          <c:w val="0.796266305169092"/>
          <c:h val="0.626100168563974"/>
        </c:manualLayout>
      </c:layout>
      <c:lineChart>
        <c:grouping val="standard"/>
        <c:varyColors val="0"/>
        <c:ser>
          <c:idx val="0"/>
          <c:order val="0"/>
          <c:spPr>
            <a:ln w="38100">
              <a:solidFill>
                <a:srgbClr val="008000"/>
              </a:solidFill>
              <a:prstDash val="solid"/>
            </a:ln>
          </c:spPr>
          <c:marker>
            <c:symbol val="none"/>
          </c:marker>
          <c:cat>
            <c:strRef>
              <c:f>Financials!$R$120:$AC$120</c:f>
              <c:strCache>
                <c:ptCount val="12"/>
                <c:pt idx="0">
                  <c:v>July</c:v>
                </c:pt>
                <c:pt idx="1">
                  <c:v>Aug</c:v>
                </c:pt>
                <c:pt idx="2">
                  <c:v>Sept</c:v>
                </c:pt>
                <c:pt idx="3">
                  <c:v>Oct</c:v>
                </c:pt>
                <c:pt idx="4">
                  <c:v>Nov</c:v>
                </c:pt>
                <c:pt idx="5">
                  <c:v>Dec</c:v>
                </c:pt>
                <c:pt idx="6">
                  <c:v>Jan</c:v>
                </c:pt>
                <c:pt idx="7">
                  <c:v>Feb</c:v>
                </c:pt>
                <c:pt idx="8">
                  <c:v>March</c:v>
                </c:pt>
                <c:pt idx="9">
                  <c:v>April</c:v>
                </c:pt>
                <c:pt idx="10">
                  <c:v>May</c:v>
                </c:pt>
                <c:pt idx="11">
                  <c:v>June</c:v>
                </c:pt>
              </c:strCache>
            </c:strRef>
          </c:cat>
          <c:val>
            <c:numRef>
              <c:f>Financials!$R$129:$AC$129</c:f>
              <c:numCache>
                <c:formatCode>#,##0;\-#,##0</c:formatCode>
                <c:ptCount val="12"/>
                <c:pt idx="0">
                  <c:v>31456.33333333334</c:v>
                </c:pt>
                <c:pt idx="1">
                  <c:v>10270.08333333334</c:v>
                </c:pt>
                <c:pt idx="2">
                  <c:v>117842.5833333333</c:v>
                </c:pt>
                <c:pt idx="3">
                  <c:v>111815.0833333333</c:v>
                </c:pt>
                <c:pt idx="4">
                  <c:v>101947.5833333333</c:v>
                </c:pt>
                <c:pt idx="5">
                  <c:v>92520.08333333334</c:v>
                </c:pt>
                <c:pt idx="6">
                  <c:v>83092.58333333334</c:v>
                </c:pt>
                <c:pt idx="7">
                  <c:v>73665.08333333334</c:v>
                </c:pt>
                <c:pt idx="8">
                  <c:v>64237.58333333334</c:v>
                </c:pt>
                <c:pt idx="9">
                  <c:v>54810.08333333334</c:v>
                </c:pt>
                <c:pt idx="10">
                  <c:v>45382.58333333334</c:v>
                </c:pt>
                <c:pt idx="11">
                  <c:v>36043.83333333334</c:v>
                </c:pt>
              </c:numCache>
            </c:numRef>
          </c:val>
          <c:smooth val="1"/>
        </c:ser>
        <c:dLbls>
          <c:showLegendKey val="0"/>
          <c:showVal val="0"/>
          <c:showCatName val="0"/>
          <c:showSerName val="0"/>
          <c:showPercent val="0"/>
          <c:showBubbleSize val="0"/>
        </c:dLbls>
        <c:marker val="1"/>
        <c:smooth val="0"/>
        <c:axId val="2096122664"/>
        <c:axId val="2096239176"/>
      </c:lineChart>
      <c:catAx>
        <c:axId val="2096122664"/>
        <c:scaling>
          <c:orientation val="minMax"/>
        </c:scaling>
        <c:delete val="0"/>
        <c:axPos val="b"/>
        <c:majorGridlines>
          <c:spPr>
            <a:ln w="3175">
              <a:solidFill>
                <a:srgbClr val="000000"/>
              </a:solidFill>
              <a:prstDash val="solid"/>
            </a:ln>
          </c:spPr>
        </c:majorGridlines>
        <c:title>
          <c:tx>
            <c:rich>
              <a:bodyPr/>
              <a:lstStyle/>
              <a:p>
                <a:pPr>
                  <a:defRPr sz="1875" b="1" i="0" u="none" strike="noStrike" baseline="0">
                    <a:solidFill>
                      <a:srgbClr val="000000"/>
                    </a:solidFill>
                    <a:latin typeface="Arial"/>
                    <a:ea typeface="Arial"/>
                    <a:cs typeface="Arial"/>
                  </a:defRPr>
                </a:pPr>
                <a:r>
                  <a:rPr lang="en-US"/>
                  <a:t>Months</a:t>
                </a:r>
              </a:p>
            </c:rich>
          </c:tx>
          <c:layout>
            <c:manualLayout>
              <c:xMode val="edge"/>
              <c:yMode val="edge"/>
              <c:x val="0.491611025257357"/>
              <c:y val="0.92961938408725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2096239176"/>
        <c:crosses val="autoZero"/>
        <c:auto val="1"/>
        <c:lblAlgn val="ctr"/>
        <c:lblOffset val="100"/>
        <c:tickLblSkip val="1"/>
        <c:tickMarkSkip val="1"/>
        <c:noMultiLvlLbl val="0"/>
      </c:catAx>
      <c:valAx>
        <c:axId val="2096239176"/>
        <c:scaling>
          <c:orientation val="minMax"/>
          <c:min val="0.0"/>
        </c:scaling>
        <c:delete val="0"/>
        <c:axPos val="l"/>
        <c:majorGridlines>
          <c:spPr>
            <a:ln w="3175">
              <a:solidFill>
                <a:srgbClr val="000000"/>
              </a:solidFill>
              <a:prstDash val="solid"/>
            </a:ln>
          </c:spPr>
        </c:majorGridlines>
        <c:title>
          <c:tx>
            <c:rich>
              <a:bodyPr/>
              <a:lstStyle/>
              <a:p>
                <a:pPr>
                  <a:defRPr sz="1875" b="1" i="0" u="none" strike="noStrike" baseline="0">
                    <a:solidFill>
                      <a:srgbClr val="000000"/>
                    </a:solidFill>
                    <a:latin typeface="Arial"/>
                    <a:ea typeface="Arial"/>
                    <a:cs typeface="Arial"/>
                  </a:defRPr>
                </a:pPr>
                <a:r>
                  <a:rPr lang="en-US"/>
                  <a:t>Dollars</a:t>
                </a:r>
              </a:p>
            </c:rich>
          </c:tx>
          <c:layout>
            <c:manualLayout>
              <c:xMode val="edge"/>
              <c:yMode val="edge"/>
              <c:x val="0.0480984347361564"/>
              <c:y val="0.42668652488820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850" b="1" i="0" u="none" strike="noStrike" baseline="0">
                <a:solidFill>
                  <a:srgbClr val="000000"/>
                </a:solidFill>
                <a:latin typeface="Arial"/>
                <a:ea typeface="Arial"/>
                <a:cs typeface="Arial"/>
              </a:defRPr>
            </a:pPr>
            <a:endParaRPr lang="en-US"/>
          </a:p>
        </c:txPr>
        <c:crossAx val="2096122664"/>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4" Type="http://schemas.openxmlformats.org/officeDocument/2006/relationships/chart" Target="../charts/chart6.xml"/><Relationship Id="rId5" Type="http://schemas.openxmlformats.org/officeDocument/2006/relationships/chart" Target="../charts/chart7.xml"/><Relationship Id="rId6" Type="http://schemas.openxmlformats.org/officeDocument/2006/relationships/chart" Target="../charts/chart8.xml"/><Relationship Id="rId7" Type="http://schemas.openxmlformats.org/officeDocument/2006/relationships/chart" Target="../charts/chart9.xml"/><Relationship Id="rId8" Type="http://schemas.openxmlformats.org/officeDocument/2006/relationships/chart" Target="../charts/chart10.xml"/><Relationship Id="rId9" Type="http://schemas.openxmlformats.org/officeDocument/2006/relationships/chart" Target="../charts/chart11.xml"/><Relationship Id="rId1" Type="http://schemas.openxmlformats.org/officeDocument/2006/relationships/chart" Target="../charts/chart3.xml"/><Relationship Id="rId2"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2.xml"/><Relationship Id="rId2"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6.xml"/><Relationship Id="rId4" Type="http://schemas.openxmlformats.org/officeDocument/2006/relationships/chart" Target="../charts/chart17.xml"/><Relationship Id="rId1" Type="http://schemas.openxmlformats.org/officeDocument/2006/relationships/chart" Target="../charts/chart14.xml"/><Relationship Id="rId2"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165100</xdr:colOff>
          <xdr:row>4</xdr:row>
          <xdr:rowOff>25400</xdr:rowOff>
        </xdr:from>
        <xdr:to>
          <xdr:col>2</xdr:col>
          <xdr:colOff>165100</xdr:colOff>
          <xdr:row>5</xdr:row>
          <xdr:rowOff>12700</xdr:rowOff>
        </xdr:to>
        <xdr:sp macro="" textlink="">
          <xdr:nvSpPr>
            <xdr:cNvPr id="19457" name="Check Box 1" hidden="1">
              <a:extLst>
                <a:ext uri="{63B3BB69-23CF-44E3-9099-C40C66FF867C}">
                  <a14:compatExt spid="_x0000_s19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6</xdr:row>
          <xdr:rowOff>25400</xdr:rowOff>
        </xdr:from>
        <xdr:to>
          <xdr:col>2</xdr:col>
          <xdr:colOff>165100</xdr:colOff>
          <xdr:row>7</xdr:row>
          <xdr:rowOff>25400</xdr:rowOff>
        </xdr:to>
        <xdr:sp macro="" textlink="">
          <xdr:nvSpPr>
            <xdr:cNvPr id="19502" name="Check Box 46" hidden="1">
              <a:extLst>
                <a:ext uri="{63B3BB69-23CF-44E3-9099-C40C66FF867C}">
                  <a14:compatExt spid="_x0000_s19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7</xdr:row>
          <xdr:rowOff>25400</xdr:rowOff>
        </xdr:from>
        <xdr:to>
          <xdr:col>2</xdr:col>
          <xdr:colOff>165100</xdr:colOff>
          <xdr:row>8</xdr:row>
          <xdr:rowOff>25400</xdr:rowOff>
        </xdr:to>
        <xdr:sp macro="" textlink="">
          <xdr:nvSpPr>
            <xdr:cNvPr id="19503" name="Check Box 47" hidden="1">
              <a:extLst>
                <a:ext uri="{63B3BB69-23CF-44E3-9099-C40C66FF867C}">
                  <a14:compatExt spid="_x0000_s19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11</xdr:row>
          <xdr:rowOff>25400</xdr:rowOff>
        </xdr:from>
        <xdr:to>
          <xdr:col>2</xdr:col>
          <xdr:colOff>165100</xdr:colOff>
          <xdr:row>12</xdr:row>
          <xdr:rowOff>25400</xdr:rowOff>
        </xdr:to>
        <xdr:sp macro="" textlink="">
          <xdr:nvSpPr>
            <xdr:cNvPr id="19504" name="Check Box 48" hidden="1">
              <a:extLst>
                <a:ext uri="{63B3BB69-23CF-44E3-9099-C40C66FF867C}">
                  <a14:compatExt spid="_x0000_s19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15</xdr:row>
          <xdr:rowOff>25400</xdr:rowOff>
        </xdr:from>
        <xdr:to>
          <xdr:col>2</xdr:col>
          <xdr:colOff>165100</xdr:colOff>
          <xdr:row>16</xdr:row>
          <xdr:rowOff>25400</xdr:rowOff>
        </xdr:to>
        <xdr:sp macro="" textlink="">
          <xdr:nvSpPr>
            <xdr:cNvPr id="19506" name="Check Box 50" hidden="1">
              <a:extLst>
                <a:ext uri="{63B3BB69-23CF-44E3-9099-C40C66FF867C}">
                  <a14:compatExt spid="_x0000_s19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16</xdr:row>
          <xdr:rowOff>25400</xdr:rowOff>
        </xdr:from>
        <xdr:to>
          <xdr:col>2</xdr:col>
          <xdr:colOff>165100</xdr:colOff>
          <xdr:row>17</xdr:row>
          <xdr:rowOff>25400</xdr:rowOff>
        </xdr:to>
        <xdr:sp macro="" textlink="">
          <xdr:nvSpPr>
            <xdr:cNvPr id="19507" name="Check Box 51" hidden="1">
              <a:extLst>
                <a:ext uri="{63B3BB69-23CF-44E3-9099-C40C66FF867C}">
                  <a14:compatExt spid="_x0000_s19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17</xdr:row>
          <xdr:rowOff>25400</xdr:rowOff>
        </xdr:from>
        <xdr:to>
          <xdr:col>2</xdr:col>
          <xdr:colOff>165100</xdr:colOff>
          <xdr:row>18</xdr:row>
          <xdr:rowOff>25400</xdr:rowOff>
        </xdr:to>
        <xdr:sp macro="" textlink="">
          <xdr:nvSpPr>
            <xdr:cNvPr id="19508" name="Check Box 52" hidden="1">
              <a:extLst>
                <a:ext uri="{63B3BB69-23CF-44E3-9099-C40C66FF867C}">
                  <a14:compatExt spid="_x0000_s19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19</xdr:row>
          <xdr:rowOff>25400</xdr:rowOff>
        </xdr:from>
        <xdr:to>
          <xdr:col>2</xdr:col>
          <xdr:colOff>165100</xdr:colOff>
          <xdr:row>20</xdr:row>
          <xdr:rowOff>25400</xdr:rowOff>
        </xdr:to>
        <xdr:sp macro="" textlink="">
          <xdr:nvSpPr>
            <xdr:cNvPr id="19510" name="Check Box 54" hidden="1">
              <a:extLst>
                <a:ext uri="{63B3BB69-23CF-44E3-9099-C40C66FF867C}">
                  <a14:compatExt spid="_x0000_s19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20</xdr:row>
          <xdr:rowOff>25400</xdr:rowOff>
        </xdr:from>
        <xdr:to>
          <xdr:col>2</xdr:col>
          <xdr:colOff>165100</xdr:colOff>
          <xdr:row>21</xdr:row>
          <xdr:rowOff>25400</xdr:rowOff>
        </xdr:to>
        <xdr:sp macro="" textlink="">
          <xdr:nvSpPr>
            <xdr:cNvPr id="19511" name="Check Box 55" hidden="1">
              <a:extLst>
                <a:ext uri="{63B3BB69-23CF-44E3-9099-C40C66FF867C}">
                  <a14:compatExt spid="_x0000_s19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22</xdr:row>
          <xdr:rowOff>25400</xdr:rowOff>
        </xdr:from>
        <xdr:to>
          <xdr:col>2</xdr:col>
          <xdr:colOff>165100</xdr:colOff>
          <xdr:row>23</xdr:row>
          <xdr:rowOff>25400</xdr:rowOff>
        </xdr:to>
        <xdr:sp macro="" textlink="">
          <xdr:nvSpPr>
            <xdr:cNvPr id="19513" name="Check Box 57" hidden="1">
              <a:extLst>
                <a:ext uri="{63B3BB69-23CF-44E3-9099-C40C66FF867C}">
                  <a14:compatExt spid="_x0000_s19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24</xdr:row>
          <xdr:rowOff>0</xdr:rowOff>
        </xdr:from>
        <xdr:to>
          <xdr:col>2</xdr:col>
          <xdr:colOff>165100</xdr:colOff>
          <xdr:row>24</xdr:row>
          <xdr:rowOff>215900</xdr:rowOff>
        </xdr:to>
        <xdr:sp macro="" textlink="">
          <xdr:nvSpPr>
            <xdr:cNvPr id="19515" name="Check Box 59" hidden="1">
              <a:extLst>
                <a:ext uri="{63B3BB69-23CF-44E3-9099-C40C66FF867C}">
                  <a14:compatExt spid="_x0000_s19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24</xdr:row>
          <xdr:rowOff>25400</xdr:rowOff>
        </xdr:from>
        <xdr:to>
          <xdr:col>2</xdr:col>
          <xdr:colOff>165100</xdr:colOff>
          <xdr:row>25</xdr:row>
          <xdr:rowOff>25400</xdr:rowOff>
        </xdr:to>
        <xdr:sp macro="" textlink="">
          <xdr:nvSpPr>
            <xdr:cNvPr id="19516" name="Check Box 60" hidden="1">
              <a:extLst>
                <a:ext uri="{63B3BB69-23CF-44E3-9099-C40C66FF867C}">
                  <a14:compatExt spid="_x0000_s19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26</xdr:row>
          <xdr:rowOff>25400</xdr:rowOff>
        </xdr:from>
        <xdr:to>
          <xdr:col>2</xdr:col>
          <xdr:colOff>165100</xdr:colOff>
          <xdr:row>27</xdr:row>
          <xdr:rowOff>25400</xdr:rowOff>
        </xdr:to>
        <xdr:sp macro="" textlink="">
          <xdr:nvSpPr>
            <xdr:cNvPr id="19518" name="Check Box 62" hidden="1">
              <a:extLst>
                <a:ext uri="{63B3BB69-23CF-44E3-9099-C40C66FF867C}">
                  <a14:compatExt spid="_x0000_s19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27</xdr:row>
          <xdr:rowOff>25400</xdr:rowOff>
        </xdr:from>
        <xdr:to>
          <xdr:col>2</xdr:col>
          <xdr:colOff>165100</xdr:colOff>
          <xdr:row>28</xdr:row>
          <xdr:rowOff>25400</xdr:rowOff>
        </xdr:to>
        <xdr:sp macro="" textlink="">
          <xdr:nvSpPr>
            <xdr:cNvPr id="19519" name="Check Box 63" hidden="1">
              <a:extLst>
                <a:ext uri="{63B3BB69-23CF-44E3-9099-C40C66FF867C}">
                  <a14:compatExt spid="_x0000_s19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29</xdr:row>
          <xdr:rowOff>25400</xdr:rowOff>
        </xdr:from>
        <xdr:to>
          <xdr:col>2</xdr:col>
          <xdr:colOff>165100</xdr:colOff>
          <xdr:row>30</xdr:row>
          <xdr:rowOff>25400</xdr:rowOff>
        </xdr:to>
        <xdr:sp macro="" textlink="">
          <xdr:nvSpPr>
            <xdr:cNvPr id="19520" name="Check Box 64" hidden="1">
              <a:extLst>
                <a:ext uri="{63B3BB69-23CF-44E3-9099-C40C66FF867C}">
                  <a14:compatExt spid="_x0000_s19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30</xdr:row>
          <xdr:rowOff>25400</xdr:rowOff>
        </xdr:from>
        <xdr:to>
          <xdr:col>2</xdr:col>
          <xdr:colOff>165100</xdr:colOff>
          <xdr:row>31</xdr:row>
          <xdr:rowOff>25400</xdr:rowOff>
        </xdr:to>
        <xdr:sp macro="" textlink="">
          <xdr:nvSpPr>
            <xdr:cNvPr id="19521" name="Check Box 65" hidden="1">
              <a:extLst>
                <a:ext uri="{63B3BB69-23CF-44E3-9099-C40C66FF867C}">
                  <a14:compatExt spid="_x0000_s19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7</xdr:row>
          <xdr:rowOff>25400</xdr:rowOff>
        </xdr:from>
        <xdr:to>
          <xdr:col>2</xdr:col>
          <xdr:colOff>165100</xdr:colOff>
          <xdr:row>8</xdr:row>
          <xdr:rowOff>25400</xdr:rowOff>
        </xdr:to>
        <xdr:sp macro="" textlink="">
          <xdr:nvSpPr>
            <xdr:cNvPr id="19523" name="Check Box 67" hidden="1">
              <a:extLst>
                <a:ext uri="{63B3BB69-23CF-44E3-9099-C40C66FF867C}">
                  <a14:compatExt spid="_x0000_s19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8</xdr:row>
          <xdr:rowOff>25400</xdr:rowOff>
        </xdr:from>
        <xdr:to>
          <xdr:col>2</xdr:col>
          <xdr:colOff>165100</xdr:colOff>
          <xdr:row>9</xdr:row>
          <xdr:rowOff>25400</xdr:rowOff>
        </xdr:to>
        <xdr:sp macro="" textlink="">
          <xdr:nvSpPr>
            <xdr:cNvPr id="19524" name="Check Box 68" hidden="1">
              <a:extLst>
                <a:ext uri="{63B3BB69-23CF-44E3-9099-C40C66FF867C}">
                  <a14:compatExt spid="_x0000_s19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8</xdr:row>
          <xdr:rowOff>25400</xdr:rowOff>
        </xdr:from>
        <xdr:to>
          <xdr:col>2</xdr:col>
          <xdr:colOff>165100</xdr:colOff>
          <xdr:row>9</xdr:row>
          <xdr:rowOff>25400</xdr:rowOff>
        </xdr:to>
        <xdr:sp macro="" textlink="">
          <xdr:nvSpPr>
            <xdr:cNvPr id="19525" name="Check Box 69" hidden="1">
              <a:extLst>
                <a:ext uri="{63B3BB69-23CF-44E3-9099-C40C66FF867C}">
                  <a14:compatExt spid="_x0000_s19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8</xdr:row>
          <xdr:rowOff>25400</xdr:rowOff>
        </xdr:from>
        <xdr:to>
          <xdr:col>2</xdr:col>
          <xdr:colOff>165100</xdr:colOff>
          <xdr:row>9</xdr:row>
          <xdr:rowOff>25400</xdr:rowOff>
        </xdr:to>
        <xdr:sp macro="" textlink="">
          <xdr:nvSpPr>
            <xdr:cNvPr id="19526" name="Check Box 70" hidden="1">
              <a:extLst>
                <a:ext uri="{63B3BB69-23CF-44E3-9099-C40C66FF867C}">
                  <a14:compatExt spid="_x0000_s19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10</xdr:row>
          <xdr:rowOff>25400</xdr:rowOff>
        </xdr:from>
        <xdr:to>
          <xdr:col>2</xdr:col>
          <xdr:colOff>165100</xdr:colOff>
          <xdr:row>11</xdr:row>
          <xdr:rowOff>25400</xdr:rowOff>
        </xdr:to>
        <xdr:sp macro="" textlink="">
          <xdr:nvSpPr>
            <xdr:cNvPr id="19530" name="Check Box 74" hidden="1">
              <a:extLst>
                <a:ext uri="{63B3BB69-23CF-44E3-9099-C40C66FF867C}">
                  <a14:compatExt spid="_x0000_s19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27</xdr:row>
          <xdr:rowOff>25400</xdr:rowOff>
        </xdr:from>
        <xdr:to>
          <xdr:col>2</xdr:col>
          <xdr:colOff>165100</xdr:colOff>
          <xdr:row>28</xdr:row>
          <xdr:rowOff>25400</xdr:rowOff>
        </xdr:to>
        <xdr:sp macro="" textlink="">
          <xdr:nvSpPr>
            <xdr:cNvPr id="19531" name="Check Box 75" hidden="1">
              <a:extLst>
                <a:ext uri="{63B3BB69-23CF-44E3-9099-C40C66FF867C}">
                  <a14:compatExt spid="_x0000_s19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28</xdr:row>
          <xdr:rowOff>25400</xdr:rowOff>
        </xdr:from>
        <xdr:to>
          <xdr:col>2</xdr:col>
          <xdr:colOff>165100</xdr:colOff>
          <xdr:row>29</xdr:row>
          <xdr:rowOff>25400</xdr:rowOff>
        </xdr:to>
        <xdr:sp macro="" textlink="">
          <xdr:nvSpPr>
            <xdr:cNvPr id="19532" name="Check Box 76" hidden="1">
              <a:extLst>
                <a:ext uri="{63B3BB69-23CF-44E3-9099-C40C66FF867C}">
                  <a14:compatExt spid="_x0000_s19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12</xdr:row>
          <xdr:rowOff>25400</xdr:rowOff>
        </xdr:from>
        <xdr:to>
          <xdr:col>2</xdr:col>
          <xdr:colOff>177800</xdr:colOff>
          <xdr:row>13</xdr:row>
          <xdr:rowOff>25400</xdr:rowOff>
        </xdr:to>
        <xdr:sp macro="" textlink="">
          <xdr:nvSpPr>
            <xdr:cNvPr id="19533" name="Check Box 77" hidden="1">
              <a:extLst>
                <a:ext uri="{63B3BB69-23CF-44E3-9099-C40C66FF867C}">
                  <a14:compatExt spid="_x0000_s19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13</xdr:row>
          <xdr:rowOff>25400</xdr:rowOff>
        </xdr:from>
        <xdr:to>
          <xdr:col>2</xdr:col>
          <xdr:colOff>177800</xdr:colOff>
          <xdr:row>14</xdr:row>
          <xdr:rowOff>25400</xdr:rowOff>
        </xdr:to>
        <xdr:sp macro="" textlink="">
          <xdr:nvSpPr>
            <xdr:cNvPr id="19534" name="Check Box 78" hidden="1">
              <a:extLst>
                <a:ext uri="{63B3BB69-23CF-44E3-9099-C40C66FF867C}">
                  <a14:compatExt spid="_x0000_s19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31</xdr:row>
          <xdr:rowOff>25400</xdr:rowOff>
        </xdr:from>
        <xdr:to>
          <xdr:col>2</xdr:col>
          <xdr:colOff>177800</xdr:colOff>
          <xdr:row>31</xdr:row>
          <xdr:rowOff>254000</xdr:rowOff>
        </xdr:to>
        <xdr:sp macro="" textlink="">
          <xdr:nvSpPr>
            <xdr:cNvPr id="19535" name="Check Box 79" hidden="1">
              <a:extLst>
                <a:ext uri="{63B3BB69-23CF-44E3-9099-C40C66FF867C}">
                  <a14:compatExt spid="_x0000_s195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29</xdr:row>
      <xdr:rowOff>28575</xdr:rowOff>
    </xdr:from>
    <xdr:to>
      <xdr:col>9</xdr:col>
      <xdr:colOff>333375</xdr:colOff>
      <xdr:row>35</xdr:row>
      <xdr:rowOff>66675</xdr:rowOff>
    </xdr:to>
    <xdr:sp macro="" textlink="">
      <xdr:nvSpPr>
        <xdr:cNvPr id="1031" name="Text Box 7"/>
        <xdr:cNvSpPr txBox="1">
          <a:spLocks noChangeArrowheads="1"/>
        </xdr:cNvSpPr>
      </xdr:nvSpPr>
      <xdr:spPr bwMode="auto">
        <a:xfrm>
          <a:off x="0" y="7086600"/>
          <a:ext cx="8505825" cy="1419225"/>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900" b="0" i="0" u="none" strike="noStrike" baseline="0">
              <a:solidFill>
                <a:srgbClr val="000000"/>
              </a:solidFill>
              <a:latin typeface="Arial"/>
              <a:cs typeface="Arial"/>
            </a:rPr>
            <a:t>This operating plan is a strategic tool for budget planning and forecasting.  This document is prepared to determine the resources required to supply operations for the periods indicated.  The data presented is not necessarily prepared in accordance with Generally Accepted Accounting Principles (GAAP).  No representation or warranty is made as to the accuracy, reliability or completeness of any of the information contained herein.   Nothing contained in this document is, or should be relied upon as, a promise or representation of future events or conditions. Recipients of this document agree that all information contained herein is of a confidential nature, that they will treat it in such confidential manner and that they will not, directly or indirectly, disclose or permit their agents or affiliates to disclose any of such information without the prior written consent of this institution. Neither this document nor its delivery shall constitute an offer to sell, or a solicitation of an offer to buy, any interest in this institution. Nor shall the receipt of this document be construed to indicate that there has not been any change in the affairs of the school.</a:t>
          </a:r>
        </a:p>
      </xdr:txBody>
    </xdr:sp>
    <xdr:clientData/>
  </xdr:twoCellAnchor>
  <xdr:twoCellAnchor>
    <xdr:from>
      <xdr:col>10</xdr:col>
      <xdr:colOff>266700</xdr:colOff>
      <xdr:row>7</xdr:row>
      <xdr:rowOff>133350</xdr:rowOff>
    </xdr:from>
    <xdr:to>
      <xdr:col>13</xdr:col>
      <xdr:colOff>47625</xdr:colOff>
      <xdr:row>35</xdr:row>
      <xdr:rowOff>28575</xdr:rowOff>
    </xdr:to>
    <xdr:sp macro="" textlink="">
      <xdr:nvSpPr>
        <xdr:cNvPr id="1032" name="Text 10"/>
        <xdr:cNvSpPr txBox="1">
          <a:spLocks noChangeArrowheads="1"/>
        </xdr:cNvSpPr>
      </xdr:nvSpPr>
      <xdr:spPr bwMode="auto">
        <a:xfrm>
          <a:off x="9353550" y="1790700"/>
          <a:ext cx="2524125" cy="667702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200" b="1" i="0" u="sng" strike="noStrike" baseline="0">
              <a:solidFill>
                <a:srgbClr val="000000"/>
              </a:solidFill>
              <a:latin typeface="Arial MT"/>
            </a:rPr>
            <a:t>CONTENTS:</a:t>
          </a:r>
          <a:endParaRPr lang="en-US" sz="1000" b="0" i="0" u="none" strike="noStrike" baseline="0">
            <a:solidFill>
              <a:srgbClr val="000000"/>
            </a:solidFill>
            <a:latin typeface="Arial MT"/>
          </a:endParaRPr>
        </a:p>
        <a:p>
          <a:pPr algn="l" rtl="0">
            <a:defRPr sz="1000"/>
          </a:pPr>
          <a:endParaRPr lang="en-US" sz="1000" b="0" i="0" u="none" strike="noStrike" baseline="0">
            <a:solidFill>
              <a:srgbClr val="000000"/>
            </a:solidFill>
            <a:latin typeface="Arial MT"/>
          </a:endParaRPr>
        </a:p>
        <a:p>
          <a:pPr algn="l" rtl="0">
            <a:defRPr sz="1000"/>
          </a:pPr>
          <a:r>
            <a:rPr lang="en-US" sz="1000" b="1" i="0" u="none" strike="noStrike" baseline="0">
              <a:solidFill>
                <a:srgbClr val="000000"/>
              </a:solidFill>
              <a:latin typeface="Arial MT"/>
            </a:rPr>
            <a:t>ENROLLMENT </a:t>
          </a:r>
          <a:endParaRPr lang="en-US" sz="1000" b="0" i="0" u="none" strike="noStrike" baseline="0">
            <a:solidFill>
              <a:srgbClr val="000000"/>
            </a:solidFill>
            <a:latin typeface="Arial MT"/>
          </a:endParaRPr>
        </a:p>
        <a:p>
          <a:pPr algn="l" rtl="0">
            <a:defRPr sz="1000"/>
          </a:pPr>
          <a:r>
            <a:rPr lang="en-US" sz="1000" b="0" i="0" u="none" strike="noStrike" baseline="0">
              <a:solidFill>
                <a:srgbClr val="000000"/>
              </a:solidFill>
              <a:latin typeface="Arial MT"/>
            </a:rPr>
            <a:t>Enrollment Forecast</a:t>
          </a:r>
        </a:p>
        <a:p>
          <a:pPr algn="l" rtl="0">
            <a:defRPr sz="1000"/>
          </a:pPr>
          <a:r>
            <a:rPr lang="en-US" sz="1000" b="0" i="0" u="none" strike="noStrike" baseline="0">
              <a:solidFill>
                <a:srgbClr val="000000"/>
              </a:solidFill>
              <a:latin typeface="Arial MT"/>
            </a:rPr>
            <a:t>Program Budgets, Expense and Profilt</a:t>
          </a:r>
        </a:p>
        <a:p>
          <a:pPr algn="l" rtl="0">
            <a:defRPr sz="1000"/>
          </a:pPr>
          <a:r>
            <a:rPr lang="en-US" sz="1000" b="0" i="0" u="none" strike="noStrike" baseline="0">
              <a:solidFill>
                <a:srgbClr val="000000"/>
              </a:solidFill>
              <a:latin typeface="Arial MT"/>
            </a:rPr>
            <a:t>Other Sources of Revenue</a:t>
          </a:r>
        </a:p>
        <a:p>
          <a:pPr algn="l" rtl="0">
            <a:defRPr sz="1000"/>
          </a:pPr>
          <a:endParaRPr lang="en-US" sz="1000" b="0" i="0" u="none" strike="noStrike" baseline="0">
            <a:solidFill>
              <a:srgbClr val="000000"/>
            </a:solidFill>
            <a:latin typeface="Arial MT"/>
          </a:endParaRPr>
        </a:p>
        <a:p>
          <a:pPr algn="l" rtl="0">
            <a:defRPr sz="1000"/>
          </a:pPr>
          <a:r>
            <a:rPr lang="en-US" sz="1000" b="1" i="0" u="none" strike="noStrike" baseline="0">
              <a:solidFill>
                <a:srgbClr val="000000"/>
              </a:solidFill>
              <a:latin typeface="Arial MT"/>
            </a:rPr>
            <a:t>FACULTY &amp; STAFF                                               </a:t>
          </a:r>
          <a:endParaRPr lang="en-US" sz="1000" b="0" i="0" u="none" strike="noStrike" baseline="0">
            <a:solidFill>
              <a:srgbClr val="000000"/>
            </a:solidFill>
            <a:latin typeface="Arial MT"/>
          </a:endParaRPr>
        </a:p>
        <a:p>
          <a:pPr algn="l" rtl="0">
            <a:defRPr sz="1000"/>
          </a:pPr>
          <a:r>
            <a:rPr lang="en-US" sz="1000" b="0" i="0" u="none" strike="noStrike" baseline="0">
              <a:solidFill>
                <a:srgbClr val="000000"/>
              </a:solidFill>
              <a:latin typeface="Arial MT"/>
            </a:rPr>
            <a:t>Staff Headcount</a:t>
          </a:r>
        </a:p>
        <a:p>
          <a:pPr algn="l" rtl="0">
            <a:defRPr sz="1000"/>
          </a:pPr>
          <a:r>
            <a:rPr lang="en-US" sz="1000" b="0" i="0" u="none" strike="noStrike" baseline="0">
              <a:solidFill>
                <a:srgbClr val="000000"/>
              </a:solidFill>
              <a:latin typeface="Arial MT"/>
            </a:rPr>
            <a:t>Staff Salaries</a:t>
          </a:r>
        </a:p>
        <a:p>
          <a:pPr algn="l" rtl="0">
            <a:defRPr sz="1000"/>
          </a:pPr>
          <a:r>
            <a:rPr lang="en-US" sz="1000" b="0" i="0" u="none" strike="noStrike" baseline="0">
              <a:solidFill>
                <a:srgbClr val="000000"/>
              </a:solidFill>
              <a:latin typeface="Arial MT"/>
            </a:rPr>
            <a:t>Contractors</a:t>
          </a:r>
        </a:p>
        <a:p>
          <a:pPr algn="l" rtl="0">
            <a:defRPr sz="1000"/>
          </a:pPr>
          <a:r>
            <a:rPr lang="en-US" sz="1000" b="0" i="0" u="none" strike="noStrike" baseline="0">
              <a:solidFill>
                <a:srgbClr val="000000"/>
              </a:solidFill>
              <a:latin typeface="Arial MT"/>
            </a:rPr>
            <a:t>Faculty Headcount</a:t>
          </a:r>
        </a:p>
        <a:p>
          <a:pPr algn="l" rtl="0">
            <a:defRPr sz="1000"/>
          </a:pPr>
          <a:r>
            <a:rPr lang="en-US" sz="1000" b="0" i="0" u="none" strike="noStrike" baseline="0">
              <a:solidFill>
                <a:srgbClr val="000000"/>
              </a:solidFill>
              <a:latin typeface="Arial MT"/>
            </a:rPr>
            <a:t>Faculty Salaries</a:t>
          </a:r>
        </a:p>
        <a:p>
          <a:pPr algn="l" rtl="0">
            <a:defRPr sz="1000"/>
          </a:pPr>
          <a:r>
            <a:rPr lang="en-US" sz="1000" b="0" i="0" u="none" strike="noStrike" baseline="0">
              <a:solidFill>
                <a:srgbClr val="000000"/>
              </a:solidFill>
              <a:latin typeface="Arial MT"/>
            </a:rPr>
            <a:t>Substitute Faculty</a:t>
          </a:r>
        </a:p>
        <a:p>
          <a:pPr algn="l" rtl="0">
            <a:defRPr sz="1000"/>
          </a:pPr>
          <a:endParaRPr lang="en-US" sz="1000" b="0" i="0" u="none" strike="noStrike" baseline="0">
            <a:solidFill>
              <a:srgbClr val="000000"/>
            </a:solidFill>
            <a:latin typeface="Arial MT"/>
          </a:endParaRPr>
        </a:p>
        <a:p>
          <a:pPr algn="l" rtl="0">
            <a:defRPr sz="1000"/>
          </a:pPr>
          <a:r>
            <a:rPr lang="en-US" sz="1000" b="1" i="0" u="none" strike="noStrike" baseline="0">
              <a:solidFill>
                <a:srgbClr val="000000"/>
              </a:solidFill>
              <a:latin typeface="Arial MT"/>
            </a:rPr>
            <a:t>EXPENSES          </a:t>
          </a:r>
          <a:endParaRPr lang="en-US" sz="1000" b="0" i="0" u="none" strike="noStrike" baseline="0">
            <a:solidFill>
              <a:srgbClr val="000000"/>
            </a:solidFill>
            <a:latin typeface="Arial MT"/>
          </a:endParaRPr>
        </a:p>
        <a:p>
          <a:pPr algn="l" rtl="0">
            <a:defRPr sz="1000"/>
          </a:pPr>
          <a:r>
            <a:rPr lang="en-US" sz="1000" b="0" i="0" u="none" strike="noStrike" baseline="0">
              <a:solidFill>
                <a:srgbClr val="000000"/>
              </a:solidFill>
              <a:latin typeface="Arial MT"/>
            </a:rPr>
            <a:t>Expense Budget by Category</a:t>
          </a:r>
        </a:p>
        <a:p>
          <a:pPr algn="l" rtl="0">
            <a:defRPr sz="1000"/>
          </a:pPr>
          <a:endParaRPr lang="en-US" sz="1000" b="0" i="0" u="none" strike="noStrike" baseline="0">
            <a:solidFill>
              <a:srgbClr val="000000"/>
            </a:solidFill>
            <a:latin typeface="Arial MT"/>
          </a:endParaRPr>
        </a:p>
        <a:p>
          <a:pPr algn="l" rtl="0">
            <a:defRPr sz="1000"/>
          </a:pPr>
          <a:r>
            <a:rPr lang="en-US" sz="1000" b="1" i="0" u="none" strike="noStrike" baseline="0">
              <a:solidFill>
                <a:srgbClr val="000000"/>
              </a:solidFill>
              <a:latin typeface="Arial MT"/>
            </a:rPr>
            <a:t>EQUIPMENT   </a:t>
          </a:r>
          <a:r>
            <a:rPr lang="en-US" sz="1000" b="0" i="0" u="none" strike="noStrike" baseline="0">
              <a:solidFill>
                <a:srgbClr val="000000"/>
              </a:solidFill>
              <a:latin typeface="Arial MT"/>
            </a:rPr>
            <a:t>                                          </a:t>
          </a:r>
        </a:p>
        <a:p>
          <a:pPr algn="l" rtl="0">
            <a:defRPr sz="1000"/>
          </a:pPr>
          <a:r>
            <a:rPr lang="en-US" sz="1000" b="0" i="0" u="none" strike="noStrike" baseline="0">
              <a:solidFill>
                <a:srgbClr val="000000"/>
              </a:solidFill>
              <a:latin typeface="Arial MT"/>
            </a:rPr>
            <a:t>Building and Improvements</a:t>
          </a:r>
        </a:p>
        <a:p>
          <a:pPr algn="l" rtl="0">
            <a:defRPr sz="1000"/>
          </a:pPr>
          <a:r>
            <a:rPr lang="en-US" sz="1000" b="0" i="0" u="none" strike="noStrike" baseline="0">
              <a:solidFill>
                <a:srgbClr val="000000"/>
              </a:solidFill>
              <a:latin typeface="Arial MT"/>
            </a:rPr>
            <a:t>Furniture &amp; Fixtures</a:t>
          </a:r>
        </a:p>
        <a:p>
          <a:pPr algn="l" rtl="0">
            <a:defRPr sz="1000"/>
          </a:pPr>
          <a:r>
            <a:rPr lang="en-US" sz="1000" b="0" i="0" u="none" strike="noStrike" baseline="0">
              <a:solidFill>
                <a:srgbClr val="000000"/>
              </a:solidFill>
              <a:latin typeface="Arial MT"/>
            </a:rPr>
            <a:t>Purchased &amp; Leased</a:t>
          </a:r>
        </a:p>
        <a:p>
          <a:pPr algn="l" rtl="0">
            <a:defRPr sz="1000"/>
          </a:pPr>
          <a:r>
            <a:rPr lang="en-US" sz="1000" b="0" i="0" u="none" strike="noStrike" baseline="0">
              <a:solidFill>
                <a:srgbClr val="000000"/>
              </a:solidFill>
              <a:latin typeface="Arial MT"/>
            </a:rPr>
            <a:t>Depreciation</a:t>
          </a:r>
        </a:p>
        <a:p>
          <a:pPr algn="l" rtl="0">
            <a:defRPr sz="1000"/>
          </a:pPr>
          <a:endParaRPr lang="en-US" sz="1000" b="0" i="0" u="none" strike="noStrike" baseline="0">
            <a:solidFill>
              <a:srgbClr val="000000"/>
            </a:solidFill>
            <a:latin typeface="Arial MT"/>
          </a:endParaRPr>
        </a:p>
        <a:p>
          <a:pPr algn="l" rtl="0">
            <a:defRPr sz="1000"/>
          </a:pPr>
          <a:r>
            <a:rPr lang="en-US" sz="1000" b="1" i="0" u="none" strike="noStrike" baseline="0">
              <a:solidFill>
                <a:srgbClr val="000000"/>
              </a:solidFill>
              <a:latin typeface="Arial MT"/>
            </a:rPr>
            <a:t>FINANCIALS                                               </a:t>
          </a:r>
          <a:endParaRPr lang="en-US" sz="1000" b="0" i="0" u="none" strike="noStrike" baseline="0">
            <a:solidFill>
              <a:srgbClr val="000000"/>
            </a:solidFill>
            <a:latin typeface="Arial MT"/>
          </a:endParaRPr>
        </a:p>
        <a:p>
          <a:pPr algn="l" rtl="0">
            <a:defRPr sz="1000"/>
          </a:pPr>
          <a:r>
            <a:rPr lang="en-US" sz="1000" b="0" i="0" u="none" strike="noStrike" baseline="0">
              <a:solidFill>
                <a:srgbClr val="000000"/>
              </a:solidFill>
              <a:latin typeface="Arial MT"/>
            </a:rPr>
            <a:t>Income Statement</a:t>
          </a:r>
        </a:p>
        <a:p>
          <a:pPr algn="l" rtl="0">
            <a:defRPr sz="1000"/>
          </a:pPr>
          <a:r>
            <a:rPr lang="en-US" sz="1000" b="0" i="0" u="none" strike="noStrike" baseline="0">
              <a:solidFill>
                <a:srgbClr val="000000"/>
              </a:solidFill>
              <a:latin typeface="Arial MT"/>
            </a:rPr>
            <a:t>Balance Sheet</a:t>
          </a:r>
        </a:p>
        <a:p>
          <a:pPr algn="l" rtl="0">
            <a:defRPr sz="1000"/>
          </a:pPr>
          <a:r>
            <a:rPr lang="en-US" sz="1000" b="0" i="0" u="none" strike="noStrike" baseline="0">
              <a:solidFill>
                <a:srgbClr val="000000"/>
              </a:solidFill>
              <a:latin typeface="Arial MT"/>
            </a:rPr>
            <a:t>Cash Flow Statement</a:t>
          </a:r>
        </a:p>
        <a:p>
          <a:pPr algn="l" rtl="0">
            <a:defRPr sz="1000"/>
          </a:pPr>
          <a:r>
            <a:rPr lang="en-US" sz="1000" b="0" i="0" u="none" strike="noStrike" baseline="0">
              <a:solidFill>
                <a:srgbClr val="000000"/>
              </a:solidFill>
              <a:latin typeface="Arial MT"/>
            </a:rPr>
            <a:t>CapitalFunding Worksheet</a:t>
          </a:r>
        </a:p>
        <a:p>
          <a:pPr algn="l" rtl="0">
            <a:defRPr sz="1000"/>
          </a:pPr>
          <a:r>
            <a:rPr lang="en-US" sz="1000" b="0" i="0" u="none" strike="noStrike" baseline="0">
              <a:solidFill>
                <a:srgbClr val="000000"/>
              </a:solidFill>
              <a:latin typeface="Arial MT"/>
            </a:rPr>
            <a:t>Cash Balance - Chart</a:t>
          </a:r>
        </a:p>
        <a:p>
          <a:pPr algn="l" rtl="0">
            <a:defRPr sz="1000"/>
          </a:pPr>
          <a:r>
            <a:rPr lang="en-US" sz="1000" b="0" i="0" u="none" strike="noStrike" baseline="0">
              <a:solidFill>
                <a:srgbClr val="000000"/>
              </a:solidFill>
              <a:latin typeface="Arial MT"/>
            </a:rPr>
            <a:t>Burn Rate - Chart</a:t>
          </a:r>
        </a:p>
        <a:p>
          <a:pPr algn="l" rtl="0">
            <a:defRPr sz="1000"/>
          </a:pPr>
          <a:r>
            <a:rPr lang="en-US" sz="1000" b="0" i="0" u="none" strike="noStrike" baseline="0">
              <a:solidFill>
                <a:srgbClr val="000000"/>
              </a:solidFill>
              <a:latin typeface="Arial MT"/>
            </a:rPr>
            <a:t>Debt Funding Worksheets</a:t>
          </a:r>
        </a:p>
        <a:p>
          <a:pPr algn="l" rtl="0">
            <a:defRPr sz="1000"/>
          </a:pPr>
          <a:r>
            <a:rPr lang="en-US" sz="1000" b="0" i="0" u="none" strike="noStrike" baseline="0">
              <a:solidFill>
                <a:srgbClr val="000000"/>
              </a:solidFill>
              <a:latin typeface="Arial MT"/>
            </a:rPr>
            <a:t>  Line of Credit, Note Payable,  Operating</a:t>
          </a:r>
        </a:p>
        <a:p>
          <a:pPr algn="l" rtl="0">
            <a:defRPr sz="1000"/>
          </a:pPr>
          <a:r>
            <a:rPr lang="en-US" sz="1000" b="0" i="0" u="none" strike="noStrike" baseline="0">
              <a:solidFill>
                <a:srgbClr val="000000"/>
              </a:solidFill>
              <a:latin typeface="Arial MT"/>
            </a:rPr>
            <a:t>  Lease</a:t>
          </a:r>
        </a:p>
        <a:p>
          <a:pPr algn="l" rtl="0">
            <a:defRPr sz="1000"/>
          </a:pPr>
          <a:endParaRPr lang="en-US" sz="1000" b="0" i="0" u="none" strike="noStrike" baseline="0">
            <a:solidFill>
              <a:srgbClr val="000000"/>
            </a:solidFill>
            <a:latin typeface="Arial MT"/>
          </a:endParaRPr>
        </a:p>
        <a:p>
          <a:pPr algn="l" rtl="0">
            <a:defRPr sz="1000"/>
          </a:pPr>
          <a:r>
            <a:rPr lang="en-US" sz="1000" b="1" i="0" u="none" strike="noStrike" baseline="0">
              <a:solidFill>
                <a:srgbClr val="000000"/>
              </a:solidFill>
              <a:latin typeface="Arial MT"/>
            </a:rPr>
            <a:t>5 YEAR PROJECTIONS</a:t>
          </a:r>
          <a:endParaRPr lang="en-US" sz="1000" b="0" i="0" u="none" strike="noStrike" baseline="0">
            <a:solidFill>
              <a:srgbClr val="000000"/>
            </a:solidFill>
            <a:latin typeface="Arial MT"/>
          </a:endParaRPr>
        </a:p>
        <a:p>
          <a:pPr algn="l" rtl="0">
            <a:defRPr sz="1000"/>
          </a:pPr>
          <a:r>
            <a:rPr lang="en-US" sz="1000" b="0" i="0" u="none" strike="noStrike" baseline="0">
              <a:solidFill>
                <a:srgbClr val="000000"/>
              </a:solidFill>
              <a:latin typeface="Arial MT"/>
            </a:rPr>
            <a:t>Income Statement</a:t>
          </a:r>
        </a:p>
        <a:p>
          <a:pPr algn="l" rtl="0">
            <a:defRPr sz="1000"/>
          </a:pPr>
          <a:r>
            <a:rPr lang="en-US" sz="1000" b="0" i="0" u="none" strike="noStrike" baseline="0">
              <a:solidFill>
                <a:srgbClr val="000000"/>
              </a:solidFill>
              <a:latin typeface="Arial MT"/>
            </a:rPr>
            <a:t>Balance Sheet</a:t>
          </a:r>
        </a:p>
        <a:p>
          <a:pPr algn="l" rtl="0">
            <a:defRPr sz="1000"/>
          </a:pPr>
          <a:r>
            <a:rPr lang="en-US" sz="1000" b="0" i="0" u="none" strike="noStrike" baseline="0">
              <a:solidFill>
                <a:srgbClr val="000000"/>
              </a:solidFill>
              <a:latin typeface="Arial MT"/>
            </a:rPr>
            <a:t>Cash Flow</a:t>
          </a:r>
        </a:p>
        <a:p>
          <a:pPr algn="l" rtl="0">
            <a:defRPr sz="1000"/>
          </a:pPr>
          <a:endParaRPr lang="en-US" sz="1000" b="0" i="0" u="none" strike="noStrike" baseline="0">
            <a:solidFill>
              <a:srgbClr val="000000"/>
            </a:solidFill>
            <a:latin typeface="Arial MT"/>
          </a:endParaRPr>
        </a:p>
        <a:p>
          <a:pPr algn="l" rtl="0">
            <a:defRPr sz="1000"/>
          </a:pPr>
          <a:endParaRPr lang="en-US" sz="1000" b="0" i="0" u="none" strike="noStrike" baseline="0">
            <a:solidFill>
              <a:srgbClr val="000000"/>
            </a:solidFill>
            <a:latin typeface="Arial M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981075</xdr:colOff>
      <xdr:row>0</xdr:row>
      <xdr:rowOff>0</xdr:rowOff>
    </xdr:to>
    <xdr:graphicFrame macro="">
      <xdr:nvGraphicFramePr>
        <xdr:cNvPr id="9468" name="Chart 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171450</xdr:colOff>
      <xdr:row>0</xdr:row>
      <xdr:rowOff>0</xdr:rowOff>
    </xdr:from>
    <xdr:to>
      <xdr:col>29</xdr:col>
      <xdr:colOff>933450</xdr:colOff>
      <xdr:row>0</xdr:row>
      <xdr:rowOff>0</xdr:rowOff>
    </xdr:to>
    <xdr:graphicFrame macro="">
      <xdr:nvGraphicFramePr>
        <xdr:cNvPr id="9469" name="Chart 1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504825</xdr:colOff>
      <xdr:row>62</xdr:row>
      <xdr:rowOff>0</xdr:rowOff>
    </xdr:from>
    <xdr:to>
      <xdr:col>14</xdr:col>
      <xdr:colOff>762000</xdr:colOff>
      <xdr:row>62</xdr:row>
      <xdr:rowOff>0</xdr:rowOff>
    </xdr:to>
    <xdr:graphicFrame macro="">
      <xdr:nvGraphicFramePr>
        <xdr:cNvPr id="2447" name="Chart 1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381000</xdr:colOff>
      <xdr:row>62</xdr:row>
      <xdr:rowOff>0</xdr:rowOff>
    </xdr:from>
    <xdr:to>
      <xdr:col>29</xdr:col>
      <xdr:colOff>866775</xdr:colOff>
      <xdr:row>62</xdr:row>
      <xdr:rowOff>0</xdr:rowOff>
    </xdr:to>
    <xdr:graphicFrame macro="">
      <xdr:nvGraphicFramePr>
        <xdr:cNvPr id="2448" name="Chart 1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62</xdr:row>
      <xdr:rowOff>0</xdr:rowOff>
    </xdr:from>
    <xdr:to>
      <xdr:col>14</xdr:col>
      <xdr:colOff>1238250</xdr:colOff>
      <xdr:row>62</xdr:row>
      <xdr:rowOff>0</xdr:rowOff>
    </xdr:to>
    <xdr:graphicFrame macro="">
      <xdr:nvGraphicFramePr>
        <xdr:cNvPr id="2449" name="Chart 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95250</xdr:colOff>
      <xdr:row>62</xdr:row>
      <xdr:rowOff>0</xdr:rowOff>
    </xdr:from>
    <xdr:to>
      <xdr:col>29</xdr:col>
      <xdr:colOff>1066800</xdr:colOff>
      <xdr:row>62</xdr:row>
      <xdr:rowOff>0</xdr:rowOff>
    </xdr:to>
    <xdr:graphicFrame macro="">
      <xdr:nvGraphicFramePr>
        <xdr:cNvPr id="2450" name="Chart 1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62</xdr:row>
      <xdr:rowOff>0</xdr:rowOff>
    </xdr:from>
    <xdr:to>
      <xdr:col>14</xdr:col>
      <xdr:colOff>1247775</xdr:colOff>
      <xdr:row>62</xdr:row>
      <xdr:rowOff>0</xdr:rowOff>
    </xdr:to>
    <xdr:graphicFrame macro="">
      <xdr:nvGraphicFramePr>
        <xdr:cNvPr id="2451" name="Chart 1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62</xdr:row>
      <xdr:rowOff>0</xdr:rowOff>
    </xdr:from>
    <xdr:to>
      <xdr:col>29</xdr:col>
      <xdr:colOff>1152525</xdr:colOff>
      <xdr:row>62</xdr:row>
      <xdr:rowOff>0</xdr:rowOff>
    </xdr:to>
    <xdr:graphicFrame macro="">
      <xdr:nvGraphicFramePr>
        <xdr:cNvPr id="2452"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504825</xdr:colOff>
      <xdr:row>62</xdr:row>
      <xdr:rowOff>0</xdr:rowOff>
    </xdr:from>
    <xdr:to>
      <xdr:col>29</xdr:col>
      <xdr:colOff>762000</xdr:colOff>
      <xdr:row>62</xdr:row>
      <xdr:rowOff>0</xdr:rowOff>
    </xdr:to>
    <xdr:graphicFrame macro="">
      <xdr:nvGraphicFramePr>
        <xdr:cNvPr id="2453" name="Chart 1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47625</xdr:colOff>
      <xdr:row>62</xdr:row>
      <xdr:rowOff>0</xdr:rowOff>
    </xdr:from>
    <xdr:to>
      <xdr:col>29</xdr:col>
      <xdr:colOff>1238250</xdr:colOff>
      <xdr:row>62</xdr:row>
      <xdr:rowOff>0</xdr:rowOff>
    </xdr:to>
    <xdr:graphicFrame macro="">
      <xdr:nvGraphicFramePr>
        <xdr:cNvPr id="2454" name="Chart 1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62</xdr:row>
      <xdr:rowOff>0</xdr:rowOff>
    </xdr:from>
    <xdr:to>
      <xdr:col>29</xdr:col>
      <xdr:colOff>1247775</xdr:colOff>
      <xdr:row>62</xdr:row>
      <xdr:rowOff>0</xdr:rowOff>
    </xdr:to>
    <xdr:graphicFrame macro="">
      <xdr:nvGraphicFramePr>
        <xdr:cNvPr id="2455" name="Chart 1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34</xdr:row>
      <xdr:rowOff>114300</xdr:rowOff>
    </xdr:from>
    <xdr:to>
      <xdr:col>14</xdr:col>
      <xdr:colOff>838200</xdr:colOff>
      <xdr:row>55</xdr:row>
      <xdr:rowOff>152400</xdr:rowOff>
    </xdr:to>
    <xdr:graphicFrame macro="">
      <xdr:nvGraphicFramePr>
        <xdr:cNvPr id="2054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19050</xdr:colOff>
      <xdr:row>34</xdr:row>
      <xdr:rowOff>114300</xdr:rowOff>
    </xdr:from>
    <xdr:to>
      <xdr:col>29</xdr:col>
      <xdr:colOff>838200</xdr:colOff>
      <xdr:row>55</xdr:row>
      <xdr:rowOff>152400</xdr:rowOff>
    </xdr:to>
    <xdr:graphicFrame macro="">
      <xdr:nvGraphicFramePr>
        <xdr:cNvPr id="2054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285750</xdr:colOff>
      <xdr:row>174</xdr:row>
      <xdr:rowOff>0</xdr:rowOff>
    </xdr:from>
    <xdr:to>
      <xdr:col>14</xdr:col>
      <xdr:colOff>400050</xdr:colOff>
      <xdr:row>213</xdr:row>
      <xdr:rowOff>19050</xdr:rowOff>
    </xdr:to>
    <xdr:graphicFrame macro="">
      <xdr:nvGraphicFramePr>
        <xdr:cNvPr id="669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131</xdr:row>
      <xdr:rowOff>171450</xdr:rowOff>
    </xdr:from>
    <xdr:to>
      <xdr:col>14</xdr:col>
      <xdr:colOff>876300</xdr:colOff>
      <xdr:row>160</xdr:row>
      <xdr:rowOff>38100</xdr:rowOff>
    </xdr:to>
    <xdr:graphicFrame macro="">
      <xdr:nvGraphicFramePr>
        <xdr:cNvPr id="669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285750</xdr:colOff>
      <xdr:row>174</xdr:row>
      <xdr:rowOff>0</xdr:rowOff>
    </xdr:from>
    <xdr:to>
      <xdr:col>29</xdr:col>
      <xdr:colOff>0</xdr:colOff>
      <xdr:row>213</xdr:row>
      <xdr:rowOff>95250</xdr:rowOff>
    </xdr:to>
    <xdr:graphicFrame macro="">
      <xdr:nvGraphicFramePr>
        <xdr:cNvPr id="6700" name="Chart 4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142875</xdr:colOff>
      <xdr:row>131</xdr:row>
      <xdr:rowOff>171450</xdr:rowOff>
    </xdr:from>
    <xdr:to>
      <xdr:col>30</xdr:col>
      <xdr:colOff>19050</xdr:colOff>
      <xdr:row>160</xdr:row>
      <xdr:rowOff>38100</xdr:rowOff>
    </xdr:to>
    <xdr:graphicFrame macro="">
      <xdr:nvGraphicFramePr>
        <xdr:cNvPr id="6701" name="Chart 4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ample%20Systems%203.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sheetName val="Statement Model"/>
      <sheetName val="Equipment Needs"/>
      <sheetName val="Small Cover"/>
      <sheetName val="Options"/>
      <sheetName val="5-year Proj"/>
      <sheetName val="Lead Sheets"/>
      <sheetName val="Issues"/>
      <sheetName val="Module1"/>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20" Type="http://schemas.openxmlformats.org/officeDocument/2006/relationships/ctrlProp" Target="../ctrlProps/ctrlProp18.xml"/><Relationship Id="rId21" Type="http://schemas.openxmlformats.org/officeDocument/2006/relationships/ctrlProp" Target="../ctrlProps/ctrlProp19.xml"/><Relationship Id="rId22" Type="http://schemas.openxmlformats.org/officeDocument/2006/relationships/ctrlProp" Target="../ctrlProps/ctrlProp20.xml"/><Relationship Id="rId23" Type="http://schemas.openxmlformats.org/officeDocument/2006/relationships/ctrlProp" Target="../ctrlProps/ctrlProp21.xml"/><Relationship Id="rId24" Type="http://schemas.openxmlformats.org/officeDocument/2006/relationships/ctrlProp" Target="../ctrlProps/ctrlProp22.xml"/><Relationship Id="rId25" Type="http://schemas.openxmlformats.org/officeDocument/2006/relationships/ctrlProp" Target="../ctrlProps/ctrlProp23.xml"/><Relationship Id="rId26" Type="http://schemas.openxmlformats.org/officeDocument/2006/relationships/ctrlProp" Target="../ctrlProps/ctrlProp24.xml"/><Relationship Id="rId27" Type="http://schemas.openxmlformats.org/officeDocument/2006/relationships/ctrlProp" Target="../ctrlProps/ctrlProp25.xml"/><Relationship Id="rId28" Type="http://schemas.openxmlformats.org/officeDocument/2006/relationships/ctrlProp" Target="../ctrlProps/ctrlProp26.xml"/><Relationship Id="rId10" Type="http://schemas.openxmlformats.org/officeDocument/2006/relationships/ctrlProp" Target="../ctrlProps/ctrlProp8.xml"/><Relationship Id="rId11" Type="http://schemas.openxmlformats.org/officeDocument/2006/relationships/ctrlProp" Target="../ctrlProps/ctrlProp9.xml"/><Relationship Id="rId12" Type="http://schemas.openxmlformats.org/officeDocument/2006/relationships/ctrlProp" Target="../ctrlProps/ctrlProp10.xml"/><Relationship Id="rId13" Type="http://schemas.openxmlformats.org/officeDocument/2006/relationships/ctrlProp" Target="../ctrlProps/ctrlProp11.xml"/><Relationship Id="rId14" Type="http://schemas.openxmlformats.org/officeDocument/2006/relationships/ctrlProp" Target="../ctrlProps/ctrlProp12.xml"/><Relationship Id="rId15" Type="http://schemas.openxmlformats.org/officeDocument/2006/relationships/ctrlProp" Target="../ctrlProps/ctrlProp13.xml"/><Relationship Id="rId16" Type="http://schemas.openxmlformats.org/officeDocument/2006/relationships/ctrlProp" Target="../ctrlProps/ctrlProp14.xml"/><Relationship Id="rId17" Type="http://schemas.openxmlformats.org/officeDocument/2006/relationships/ctrlProp" Target="../ctrlProps/ctrlProp15.xml"/><Relationship Id="rId18" Type="http://schemas.openxmlformats.org/officeDocument/2006/relationships/ctrlProp" Target="../ctrlProps/ctrlProp16.xml"/><Relationship Id="rId19" Type="http://schemas.openxmlformats.org/officeDocument/2006/relationships/ctrlProp" Target="../ctrlProps/ctrlProp17.xml"/><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5.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8.v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
  <sheetViews>
    <sheetView tabSelected="1" zoomScale="50" zoomScaleNormal="50" zoomScalePageLayoutView="50" workbookViewId="0">
      <selection activeCell="C13" sqref="C13"/>
    </sheetView>
  </sheetViews>
  <sheetFormatPr baseColWidth="10" defaultColWidth="8.625" defaultRowHeight="17" x14ac:dyDescent="0"/>
  <cols>
    <col min="1" max="2" width="4.625" customWidth="1"/>
  </cols>
  <sheetData>
    <row r="1" spans="1:16" ht="32">
      <c r="A1" s="402" t="s">
        <v>209</v>
      </c>
    </row>
    <row r="2" spans="1:16" ht="56">
      <c r="A2" s="401" t="s">
        <v>167</v>
      </c>
    </row>
    <row r="3" spans="1:16" ht="27" customHeight="1" thickBot="1">
      <c r="A3" s="399" t="s">
        <v>169</v>
      </c>
      <c r="B3" s="399"/>
      <c r="C3" s="400"/>
      <c r="D3" s="400"/>
      <c r="E3" s="400"/>
      <c r="F3" s="161"/>
      <c r="G3" s="161"/>
      <c r="H3" s="161"/>
      <c r="I3" s="161"/>
      <c r="J3" s="161"/>
      <c r="K3" s="161"/>
      <c r="L3" s="161"/>
      <c r="M3" s="161"/>
      <c r="N3" s="161"/>
      <c r="O3" s="161"/>
      <c r="P3" s="161"/>
    </row>
    <row r="5" spans="1:16">
      <c r="A5" s="7">
        <v>1</v>
      </c>
      <c r="B5" s="7"/>
      <c r="C5" t="s">
        <v>203</v>
      </c>
    </row>
    <row r="6" spans="1:16">
      <c r="A6" s="7"/>
      <c r="B6" s="7"/>
      <c r="C6" t="s">
        <v>164</v>
      </c>
    </row>
    <row r="7" spans="1:16">
      <c r="A7" s="7">
        <v>2</v>
      </c>
      <c r="B7" s="7"/>
      <c r="C7" t="s">
        <v>204</v>
      </c>
    </row>
    <row r="8" spans="1:16">
      <c r="A8" s="7">
        <v>3</v>
      </c>
      <c r="B8" s="7"/>
      <c r="C8" s="542" t="s">
        <v>163</v>
      </c>
    </row>
    <row r="9" spans="1:16">
      <c r="A9" s="7">
        <v>4</v>
      </c>
      <c r="B9" s="7"/>
      <c r="C9" t="s">
        <v>394</v>
      </c>
    </row>
    <row r="10" spans="1:16">
      <c r="A10" s="7"/>
      <c r="B10" s="7"/>
      <c r="C10" t="s">
        <v>172</v>
      </c>
    </row>
    <row r="11" spans="1:16">
      <c r="A11" s="7">
        <v>5</v>
      </c>
      <c r="B11" s="7"/>
      <c r="C11" t="s">
        <v>205</v>
      </c>
    </row>
    <row r="12" spans="1:16">
      <c r="A12" s="7">
        <v>6</v>
      </c>
      <c r="B12" s="7"/>
      <c r="C12" s="480" t="s">
        <v>350</v>
      </c>
    </row>
    <row r="13" spans="1:16">
      <c r="A13" s="7"/>
      <c r="B13" s="7"/>
      <c r="C13" s="480" t="s">
        <v>156</v>
      </c>
    </row>
    <row r="14" spans="1:16">
      <c r="A14" s="7">
        <v>8</v>
      </c>
      <c r="B14" s="7"/>
      <c r="C14" t="s">
        <v>366</v>
      </c>
    </row>
    <row r="15" spans="1:16">
      <c r="A15" s="7"/>
      <c r="B15" s="7"/>
      <c r="C15" t="s">
        <v>367</v>
      </c>
    </row>
    <row r="16" spans="1:16">
      <c r="A16" s="7">
        <v>7</v>
      </c>
      <c r="B16" s="7"/>
      <c r="C16" t="s">
        <v>173</v>
      </c>
    </row>
    <row r="17" spans="1:3">
      <c r="A17" s="7">
        <v>8</v>
      </c>
      <c r="B17" s="7"/>
      <c r="C17" t="s">
        <v>157</v>
      </c>
    </row>
    <row r="18" spans="1:3">
      <c r="A18" s="7">
        <v>9</v>
      </c>
      <c r="B18" s="7"/>
      <c r="C18" t="s">
        <v>174</v>
      </c>
    </row>
    <row r="19" spans="1:3">
      <c r="A19" s="7"/>
      <c r="B19" s="7"/>
      <c r="C19" t="s">
        <v>170</v>
      </c>
    </row>
    <row r="20" spans="1:3">
      <c r="A20" s="7">
        <v>10</v>
      </c>
      <c r="B20" s="7"/>
      <c r="C20" t="s">
        <v>171</v>
      </c>
    </row>
    <row r="21" spans="1:3">
      <c r="A21" s="7">
        <v>11</v>
      </c>
      <c r="B21" s="7"/>
      <c r="C21" t="s">
        <v>162</v>
      </c>
    </row>
    <row r="22" spans="1:3">
      <c r="A22" s="7"/>
      <c r="B22" s="7"/>
      <c r="C22" t="s">
        <v>175</v>
      </c>
    </row>
    <row r="23" spans="1:3">
      <c r="A23" s="7">
        <v>12</v>
      </c>
      <c r="B23" s="7"/>
      <c r="C23" t="s">
        <v>159</v>
      </c>
    </row>
    <row r="24" spans="1:3">
      <c r="A24" s="7"/>
      <c r="B24" s="7"/>
      <c r="C24" t="s">
        <v>160</v>
      </c>
    </row>
    <row r="25" spans="1:3">
      <c r="A25" s="7">
        <v>14</v>
      </c>
      <c r="B25" s="7"/>
      <c r="C25" t="s">
        <v>206</v>
      </c>
    </row>
    <row r="26" spans="1:3">
      <c r="A26" s="7"/>
      <c r="B26" s="7"/>
      <c r="C26" t="s">
        <v>207</v>
      </c>
    </row>
    <row r="27" spans="1:3">
      <c r="A27" s="7">
        <v>15</v>
      </c>
      <c r="B27" s="7"/>
      <c r="C27" t="s">
        <v>158</v>
      </c>
    </row>
    <row r="28" spans="1:3">
      <c r="A28" s="7">
        <v>16</v>
      </c>
      <c r="B28" s="7"/>
      <c r="C28" t="s">
        <v>161</v>
      </c>
    </row>
    <row r="29" spans="1:3">
      <c r="A29" s="7">
        <v>17</v>
      </c>
      <c r="B29" s="7"/>
      <c r="C29" s="35" t="s">
        <v>208</v>
      </c>
    </row>
    <row r="30" spans="1:3">
      <c r="A30" s="7">
        <v>18</v>
      </c>
      <c r="B30" s="7"/>
      <c r="C30" s="35" t="s">
        <v>165</v>
      </c>
    </row>
    <row r="31" spans="1:3">
      <c r="A31" s="7">
        <v>19</v>
      </c>
      <c r="B31" s="7"/>
      <c r="C31" s="35" t="s">
        <v>166</v>
      </c>
    </row>
    <row r="32" spans="1:3" ht="18">
      <c r="A32" s="7">
        <v>20</v>
      </c>
      <c r="B32" s="7"/>
      <c r="C32" s="543" t="s">
        <v>397</v>
      </c>
    </row>
    <row r="33" spans="1:3">
      <c r="A33" s="7"/>
      <c r="B33" s="7"/>
      <c r="C33" s="35"/>
    </row>
    <row r="34" spans="1:3">
      <c r="A34" s="7"/>
      <c r="B34" s="7"/>
      <c r="C34" s="17" t="s">
        <v>178</v>
      </c>
    </row>
    <row r="35" spans="1:3">
      <c r="A35" s="7"/>
      <c r="B35" s="7"/>
      <c r="C35" s="17" t="s">
        <v>392</v>
      </c>
    </row>
    <row r="36" spans="1:3">
      <c r="A36" s="7"/>
      <c r="B36" s="7"/>
    </row>
    <row r="37" spans="1:3">
      <c r="A37" s="7"/>
      <c r="B37" s="7"/>
      <c r="C37" t="s">
        <v>211</v>
      </c>
    </row>
    <row r="38" spans="1:3">
      <c r="A38" s="7"/>
      <c r="B38" s="7"/>
      <c r="C38" t="s">
        <v>393</v>
      </c>
    </row>
    <row r="39" spans="1:3">
      <c r="C39" s="35" t="s">
        <v>210</v>
      </c>
    </row>
    <row r="40" spans="1:3">
      <c r="C40" s="35" t="s">
        <v>408</v>
      </c>
    </row>
  </sheetData>
  <phoneticPr fontId="0" type="noConversion"/>
  <pageMargins left="0.75" right="0.75" top="0.75" bottom="0.75" header="0.5" footer="0.5"/>
  <pageSetup scale="66" orientation="landscape"/>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9457" r:id="rId3" name="Check Box 1">
              <controlPr defaultSize="0" autoFill="0" autoLine="0" autoPict="0">
                <anchor moveWithCells="1">
                  <from>
                    <xdr:col>1</xdr:col>
                    <xdr:colOff>165100</xdr:colOff>
                    <xdr:row>4</xdr:row>
                    <xdr:rowOff>25400</xdr:rowOff>
                  </from>
                  <to>
                    <xdr:col>2</xdr:col>
                    <xdr:colOff>165100</xdr:colOff>
                    <xdr:row>5</xdr:row>
                    <xdr:rowOff>12700</xdr:rowOff>
                  </to>
                </anchor>
              </controlPr>
            </control>
          </mc:Choice>
          <mc:Fallback/>
        </mc:AlternateContent>
        <mc:AlternateContent xmlns:mc="http://schemas.openxmlformats.org/markup-compatibility/2006">
          <mc:Choice Requires="x14">
            <control shapeId="19502" r:id="rId4" name="Check Box 46">
              <controlPr defaultSize="0" autoFill="0" autoLine="0" autoPict="0">
                <anchor moveWithCells="1">
                  <from>
                    <xdr:col>1</xdr:col>
                    <xdr:colOff>165100</xdr:colOff>
                    <xdr:row>6</xdr:row>
                    <xdr:rowOff>25400</xdr:rowOff>
                  </from>
                  <to>
                    <xdr:col>2</xdr:col>
                    <xdr:colOff>165100</xdr:colOff>
                    <xdr:row>7</xdr:row>
                    <xdr:rowOff>25400</xdr:rowOff>
                  </to>
                </anchor>
              </controlPr>
            </control>
          </mc:Choice>
          <mc:Fallback/>
        </mc:AlternateContent>
        <mc:AlternateContent xmlns:mc="http://schemas.openxmlformats.org/markup-compatibility/2006">
          <mc:Choice Requires="x14">
            <control shapeId="19503" r:id="rId5" name="Check Box 47">
              <controlPr defaultSize="0" autoFill="0" autoLine="0" autoPict="0">
                <anchor moveWithCells="1">
                  <from>
                    <xdr:col>1</xdr:col>
                    <xdr:colOff>165100</xdr:colOff>
                    <xdr:row>7</xdr:row>
                    <xdr:rowOff>25400</xdr:rowOff>
                  </from>
                  <to>
                    <xdr:col>2</xdr:col>
                    <xdr:colOff>165100</xdr:colOff>
                    <xdr:row>8</xdr:row>
                    <xdr:rowOff>25400</xdr:rowOff>
                  </to>
                </anchor>
              </controlPr>
            </control>
          </mc:Choice>
          <mc:Fallback/>
        </mc:AlternateContent>
        <mc:AlternateContent xmlns:mc="http://schemas.openxmlformats.org/markup-compatibility/2006">
          <mc:Choice Requires="x14">
            <control shapeId="19504" r:id="rId6" name="Check Box 48">
              <controlPr defaultSize="0" autoFill="0" autoLine="0" autoPict="0">
                <anchor moveWithCells="1">
                  <from>
                    <xdr:col>1</xdr:col>
                    <xdr:colOff>165100</xdr:colOff>
                    <xdr:row>11</xdr:row>
                    <xdr:rowOff>25400</xdr:rowOff>
                  </from>
                  <to>
                    <xdr:col>2</xdr:col>
                    <xdr:colOff>165100</xdr:colOff>
                    <xdr:row>12</xdr:row>
                    <xdr:rowOff>25400</xdr:rowOff>
                  </to>
                </anchor>
              </controlPr>
            </control>
          </mc:Choice>
          <mc:Fallback/>
        </mc:AlternateContent>
        <mc:AlternateContent xmlns:mc="http://schemas.openxmlformats.org/markup-compatibility/2006">
          <mc:Choice Requires="x14">
            <control shapeId="19506" r:id="rId7" name="Check Box 50">
              <controlPr defaultSize="0" autoFill="0" autoLine="0" autoPict="0">
                <anchor moveWithCells="1">
                  <from>
                    <xdr:col>1</xdr:col>
                    <xdr:colOff>165100</xdr:colOff>
                    <xdr:row>15</xdr:row>
                    <xdr:rowOff>25400</xdr:rowOff>
                  </from>
                  <to>
                    <xdr:col>2</xdr:col>
                    <xdr:colOff>165100</xdr:colOff>
                    <xdr:row>16</xdr:row>
                    <xdr:rowOff>25400</xdr:rowOff>
                  </to>
                </anchor>
              </controlPr>
            </control>
          </mc:Choice>
          <mc:Fallback/>
        </mc:AlternateContent>
        <mc:AlternateContent xmlns:mc="http://schemas.openxmlformats.org/markup-compatibility/2006">
          <mc:Choice Requires="x14">
            <control shapeId="19507" r:id="rId8" name="Check Box 51">
              <controlPr defaultSize="0" autoFill="0" autoLine="0" autoPict="0">
                <anchor moveWithCells="1">
                  <from>
                    <xdr:col>1</xdr:col>
                    <xdr:colOff>165100</xdr:colOff>
                    <xdr:row>16</xdr:row>
                    <xdr:rowOff>25400</xdr:rowOff>
                  </from>
                  <to>
                    <xdr:col>2</xdr:col>
                    <xdr:colOff>165100</xdr:colOff>
                    <xdr:row>17</xdr:row>
                    <xdr:rowOff>25400</xdr:rowOff>
                  </to>
                </anchor>
              </controlPr>
            </control>
          </mc:Choice>
          <mc:Fallback/>
        </mc:AlternateContent>
        <mc:AlternateContent xmlns:mc="http://schemas.openxmlformats.org/markup-compatibility/2006">
          <mc:Choice Requires="x14">
            <control shapeId="19508" r:id="rId9" name="Check Box 52">
              <controlPr defaultSize="0" autoFill="0" autoLine="0" autoPict="0">
                <anchor moveWithCells="1">
                  <from>
                    <xdr:col>1</xdr:col>
                    <xdr:colOff>165100</xdr:colOff>
                    <xdr:row>17</xdr:row>
                    <xdr:rowOff>25400</xdr:rowOff>
                  </from>
                  <to>
                    <xdr:col>2</xdr:col>
                    <xdr:colOff>165100</xdr:colOff>
                    <xdr:row>18</xdr:row>
                    <xdr:rowOff>25400</xdr:rowOff>
                  </to>
                </anchor>
              </controlPr>
            </control>
          </mc:Choice>
          <mc:Fallback/>
        </mc:AlternateContent>
        <mc:AlternateContent xmlns:mc="http://schemas.openxmlformats.org/markup-compatibility/2006">
          <mc:Choice Requires="x14">
            <control shapeId="19510" r:id="rId10" name="Check Box 54">
              <controlPr defaultSize="0" autoFill="0" autoLine="0" autoPict="0">
                <anchor moveWithCells="1">
                  <from>
                    <xdr:col>1</xdr:col>
                    <xdr:colOff>165100</xdr:colOff>
                    <xdr:row>19</xdr:row>
                    <xdr:rowOff>25400</xdr:rowOff>
                  </from>
                  <to>
                    <xdr:col>2</xdr:col>
                    <xdr:colOff>165100</xdr:colOff>
                    <xdr:row>20</xdr:row>
                    <xdr:rowOff>25400</xdr:rowOff>
                  </to>
                </anchor>
              </controlPr>
            </control>
          </mc:Choice>
          <mc:Fallback/>
        </mc:AlternateContent>
        <mc:AlternateContent xmlns:mc="http://schemas.openxmlformats.org/markup-compatibility/2006">
          <mc:Choice Requires="x14">
            <control shapeId="19511" r:id="rId11" name="Check Box 55">
              <controlPr defaultSize="0" autoFill="0" autoLine="0" autoPict="0">
                <anchor moveWithCells="1">
                  <from>
                    <xdr:col>1</xdr:col>
                    <xdr:colOff>165100</xdr:colOff>
                    <xdr:row>20</xdr:row>
                    <xdr:rowOff>25400</xdr:rowOff>
                  </from>
                  <to>
                    <xdr:col>2</xdr:col>
                    <xdr:colOff>165100</xdr:colOff>
                    <xdr:row>21</xdr:row>
                    <xdr:rowOff>25400</xdr:rowOff>
                  </to>
                </anchor>
              </controlPr>
            </control>
          </mc:Choice>
          <mc:Fallback/>
        </mc:AlternateContent>
        <mc:AlternateContent xmlns:mc="http://schemas.openxmlformats.org/markup-compatibility/2006">
          <mc:Choice Requires="x14">
            <control shapeId="19513" r:id="rId12" name="Check Box 57">
              <controlPr defaultSize="0" autoFill="0" autoLine="0" autoPict="0">
                <anchor moveWithCells="1">
                  <from>
                    <xdr:col>1</xdr:col>
                    <xdr:colOff>165100</xdr:colOff>
                    <xdr:row>22</xdr:row>
                    <xdr:rowOff>25400</xdr:rowOff>
                  </from>
                  <to>
                    <xdr:col>2</xdr:col>
                    <xdr:colOff>165100</xdr:colOff>
                    <xdr:row>23</xdr:row>
                    <xdr:rowOff>25400</xdr:rowOff>
                  </to>
                </anchor>
              </controlPr>
            </control>
          </mc:Choice>
          <mc:Fallback/>
        </mc:AlternateContent>
        <mc:AlternateContent xmlns:mc="http://schemas.openxmlformats.org/markup-compatibility/2006">
          <mc:Choice Requires="x14">
            <control shapeId="19515" r:id="rId13" name="Check Box 59">
              <controlPr defaultSize="0" autoFill="0" autoLine="0" autoPict="0">
                <anchor moveWithCells="1">
                  <from>
                    <xdr:col>1</xdr:col>
                    <xdr:colOff>165100</xdr:colOff>
                    <xdr:row>24</xdr:row>
                    <xdr:rowOff>0</xdr:rowOff>
                  </from>
                  <to>
                    <xdr:col>2</xdr:col>
                    <xdr:colOff>165100</xdr:colOff>
                    <xdr:row>24</xdr:row>
                    <xdr:rowOff>215900</xdr:rowOff>
                  </to>
                </anchor>
              </controlPr>
            </control>
          </mc:Choice>
          <mc:Fallback/>
        </mc:AlternateContent>
        <mc:AlternateContent xmlns:mc="http://schemas.openxmlformats.org/markup-compatibility/2006">
          <mc:Choice Requires="x14">
            <control shapeId="19516" r:id="rId14" name="Check Box 60">
              <controlPr defaultSize="0" autoFill="0" autoLine="0" autoPict="0">
                <anchor moveWithCells="1">
                  <from>
                    <xdr:col>1</xdr:col>
                    <xdr:colOff>165100</xdr:colOff>
                    <xdr:row>24</xdr:row>
                    <xdr:rowOff>25400</xdr:rowOff>
                  </from>
                  <to>
                    <xdr:col>2</xdr:col>
                    <xdr:colOff>165100</xdr:colOff>
                    <xdr:row>25</xdr:row>
                    <xdr:rowOff>25400</xdr:rowOff>
                  </to>
                </anchor>
              </controlPr>
            </control>
          </mc:Choice>
          <mc:Fallback/>
        </mc:AlternateContent>
        <mc:AlternateContent xmlns:mc="http://schemas.openxmlformats.org/markup-compatibility/2006">
          <mc:Choice Requires="x14">
            <control shapeId="19518" r:id="rId15" name="Check Box 62">
              <controlPr defaultSize="0" autoFill="0" autoLine="0" autoPict="0">
                <anchor moveWithCells="1">
                  <from>
                    <xdr:col>1</xdr:col>
                    <xdr:colOff>165100</xdr:colOff>
                    <xdr:row>26</xdr:row>
                    <xdr:rowOff>25400</xdr:rowOff>
                  </from>
                  <to>
                    <xdr:col>2</xdr:col>
                    <xdr:colOff>165100</xdr:colOff>
                    <xdr:row>27</xdr:row>
                    <xdr:rowOff>25400</xdr:rowOff>
                  </to>
                </anchor>
              </controlPr>
            </control>
          </mc:Choice>
          <mc:Fallback/>
        </mc:AlternateContent>
        <mc:AlternateContent xmlns:mc="http://schemas.openxmlformats.org/markup-compatibility/2006">
          <mc:Choice Requires="x14">
            <control shapeId="19519" r:id="rId16" name="Check Box 63">
              <controlPr defaultSize="0" autoFill="0" autoLine="0" autoPict="0">
                <anchor moveWithCells="1">
                  <from>
                    <xdr:col>1</xdr:col>
                    <xdr:colOff>165100</xdr:colOff>
                    <xdr:row>27</xdr:row>
                    <xdr:rowOff>25400</xdr:rowOff>
                  </from>
                  <to>
                    <xdr:col>2</xdr:col>
                    <xdr:colOff>165100</xdr:colOff>
                    <xdr:row>28</xdr:row>
                    <xdr:rowOff>25400</xdr:rowOff>
                  </to>
                </anchor>
              </controlPr>
            </control>
          </mc:Choice>
          <mc:Fallback/>
        </mc:AlternateContent>
        <mc:AlternateContent xmlns:mc="http://schemas.openxmlformats.org/markup-compatibility/2006">
          <mc:Choice Requires="x14">
            <control shapeId="19520" r:id="rId17" name="Check Box 64">
              <controlPr defaultSize="0" autoFill="0" autoLine="0" autoPict="0">
                <anchor moveWithCells="1">
                  <from>
                    <xdr:col>1</xdr:col>
                    <xdr:colOff>165100</xdr:colOff>
                    <xdr:row>29</xdr:row>
                    <xdr:rowOff>25400</xdr:rowOff>
                  </from>
                  <to>
                    <xdr:col>2</xdr:col>
                    <xdr:colOff>165100</xdr:colOff>
                    <xdr:row>30</xdr:row>
                    <xdr:rowOff>25400</xdr:rowOff>
                  </to>
                </anchor>
              </controlPr>
            </control>
          </mc:Choice>
          <mc:Fallback/>
        </mc:AlternateContent>
        <mc:AlternateContent xmlns:mc="http://schemas.openxmlformats.org/markup-compatibility/2006">
          <mc:Choice Requires="x14">
            <control shapeId="19521" r:id="rId18" name="Check Box 65">
              <controlPr defaultSize="0" autoFill="0" autoLine="0" autoPict="0">
                <anchor moveWithCells="1">
                  <from>
                    <xdr:col>1</xdr:col>
                    <xdr:colOff>165100</xdr:colOff>
                    <xdr:row>30</xdr:row>
                    <xdr:rowOff>25400</xdr:rowOff>
                  </from>
                  <to>
                    <xdr:col>2</xdr:col>
                    <xdr:colOff>165100</xdr:colOff>
                    <xdr:row>31</xdr:row>
                    <xdr:rowOff>25400</xdr:rowOff>
                  </to>
                </anchor>
              </controlPr>
            </control>
          </mc:Choice>
          <mc:Fallback/>
        </mc:AlternateContent>
        <mc:AlternateContent xmlns:mc="http://schemas.openxmlformats.org/markup-compatibility/2006">
          <mc:Choice Requires="x14">
            <control shapeId="19523" r:id="rId19" name="Check Box 67">
              <controlPr defaultSize="0" autoFill="0" autoLine="0" autoPict="0">
                <anchor moveWithCells="1">
                  <from>
                    <xdr:col>1</xdr:col>
                    <xdr:colOff>165100</xdr:colOff>
                    <xdr:row>7</xdr:row>
                    <xdr:rowOff>25400</xdr:rowOff>
                  </from>
                  <to>
                    <xdr:col>2</xdr:col>
                    <xdr:colOff>165100</xdr:colOff>
                    <xdr:row>8</xdr:row>
                    <xdr:rowOff>25400</xdr:rowOff>
                  </to>
                </anchor>
              </controlPr>
            </control>
          </mc:Choice>
          <mc:Fallback/>
        </mc:AlternateContent>
        <mc:AlternateContent xmlns:mc="http://schemas.openxmlformats.org/markup-compatibility/2006">
          <mc:Choice Requires="x14">
            <control shapeId="19524" r:id="rId20" name="Check Box 68">
              <controlPr defaultSize="0" autoFill="0" autoLine="0" autoPict="0">
                <anchor moveWithCells="1">
                  <from>
                    <xdr:col>1</xdr:col>
                    <xdr:colOff>165100</xdr:colOff>
                    <xdr:row>8</xdr:row>
                    <xdr:rowOff>25400</xdr:rowOff>
                  </from>
                  <to>
                    <xdr:col>2</xdr:col>
                    <xdr:colOff>165100</xdr:colOff>
                    <xdr:row>9</xdr:row>
                    <xdr:rowOff>25400</xdr:rowOff>
                  </to>
                </anchor>
              </controlPr>
            </control>
          </mc:Choice>
          <mc:Fallback/>
        </mc:AlternateContent>
        <mc:AlternateContent xmlns:mc="http://schemas.openxmlformats.org/markup-compatibility/2006">
          <mc:Choice Requires="x14">
            <control shapeId="19525" r:id="rId21" name="Check Box 69">
              <controlPr defaultSize="0" autoFill="0" autoLine="0" autoPict="0">
                <anchor moveWithCells="1">
                  <from>
                    <xdr:col>1</xdr:col>
                    <xdr:colOff>165100</xdr:colOff>
                    <xdr:row>8</xdr:row>
                    <xdr:rowOff>25400</xdr:rowOff>
                  </from>
                  <to>
                    <xdr:col>2</xdr:col>
                    <xdr:colOff>165100</xdr:colOff>
                    <xdr:row>9</xdr:row>
                    <xdr:rowOff>25400</xdr:rowOff>
                  </to>
                </anchor>
              </controlPr>
            </control>
          </mc:Choice>
          <mc:Fallback/>
        </mc:AlternateContent>
        <mc:AlternateContent xmlns:mc="http://schemas.openxmlformats.org/markup-compatibility/2006">
          <mc:Choice Requires="x14">
            <control shapeId="19526" r:id="rId22" name="Check Box 70">
              <controlPr defaultSize="0" autoFill="0" autoLine="0" autoPict="0">
                <anchor moveWithCells="1">
                  <from>
                    <xdr:col>1</xdr:col>
                    <xdr:colOff>165100</xdr:colOff>
                    <xdr:row>8</xdr:row>
                    <xdr:rowOff>25400</xdr:rowOff>
                  </from>
                  <to>
                    <xdr:col>2</xdr:col>
                    <xdr:colOff>165100</xdr:colOff>
                    <xdr:row>9</xdr:row>
                    <xdr:rowOff>25400</xdr:rowOff>
                  </to>
                </anchor>
              </controlPr>
            </control>
          </mc:Choice>
          <mc:Fallback/>
        </mc:AlternateContent>
        <mc:AlternateContent xmlns:mc="http://schemas.openxmlformats.org/markup-compatibility/2006">
          <mc:Choice Requires="x14">
            <control shapeId="19530" r:id="rId23" name="Check Box 74">
              <controlPr defaultSize="0" autoFill="0" autoLine="0" autoPict="0">
                <anchor moveWithCells="1">
                  <from>
                    <xdr:col>1</xdr:col>
                    <xdr:colOff>165100</xdr:colOff>
                    <xdr:row>10</xdr:row>
                    <xdr:rowOff>25400</xdr:rowOff>
                  </from>
                  <to>
                    <xdr:col>2</xdr:col>
                    <xdr:colOff>165100</xdr:colOff>
                    <xdr:row>11</xdr:row>
                    <xdr:rowOff>25400</xdr:rowOff>
                  </to>
                </anchor>
              </controlPr>
            </control>
          </mc:Choice>
          <mc:Fallback/>
        </mc:AlternateContent>
        <mc:AlternateContent xmlns:mc="http://schemas.openxmlformats.org/markup-compatibility/2006">
          <mc:Choice Requires="x14">
            <control shapeId="19531" r:id="rId24" name="Check Box 75">
              <controlPr defaultSize="0" autoFill="0" autoLine="0" autoPict="0">
                <anchor moveWithCells="1">
                  <from>
                    <xdr:col>1</xdr:col>
                    <xdr:colOff>165100</xdr:colOff>
                    <xdr:row>27</xdr:row>
                    <xdr:rowOff>25400</xdr:rowOff>
                  </from>
                  <to>
                    <xdr:col>2</xdr:col>
                    <xdr:colOff>165100</xdr:colOff>
                    <xdr:row>28</xdr:row>
                    <xdr:rowOff>25400</xdr:rowOff>
                  </to>
                </anchor>
              </controlPr>
            </control>
          </mc:Choice>
          <mc:Fallback/>
        </mc:AlternateContent>
        <mc:AlternateContent xmlns:mc="http://schemas.openxmlformats.org/markup-compatibility/2006">
          <mc:Choice Requires="x14">
            <control shapeId="19532" r:id="rId25" name="Check Box 76">
              <controlPr defaultSize="0" autoFill="0" autoLine="0" autoPict="0">
                <anchor moveWithCells="1">
                  <from>
                    <xdr:col>1</xdr:col>
                    <xdr:colOff>165100</xdr:colOff>
                    <xdr:row>28</xdr:row>
                    <xdr:rowOff>25400</xdr:rowOff>
                  </from>
                  <to>
                    <xdr:col>2</xdr:col>
                    <xdr:colOff>165100</xdr:colOff>
                    <xdr:row>29</xdr:row>
                    <xdr:rowOff>25400</xdr:rowOff>
                  </to>
                </anchor>
              </controlPr>
            </control>
          </mc:Choice>
          <mc:Fallback/>
        </mc:AlternateContent>
        <mc:AlternateContent xmlns:mc="http://schemas.openxmlformats.org/markup-compatibility/2006">
          <mc:Choice Requires="x14">
            <control shapeId="19533" r:id="rId26" name="Check Box 77">
              <controlPr defaultSize="0" autoFill="0" autoLine="0" autoPict="0">
                <anchor moveWithCells="1">
                  <from>
                    <xdr:col>1</xdr:col>
                    <xdr:colOff>165100</xdr:colOff>
                    <xdr:row>12</xdr:row>
                    <xdr:rowOff>25400</xdr:rowOff>
                  </from>
                  <to>
                    <xdr:col>2</xdr:col>
                    <xdr:colOff>177800</xdr:colOff>
                    <xdr:row>13</xdr:row>
                    <xdr:rowOff>25400</xdr:rowOff>
                  </to>
                </anchor>
              </controlPr>
            </control>
          </mc:Choice>
          <mc:Fallback/>
        </mc:AlternateContent>
        <mc:AlternateContent xmlns:mc="http://schemas.openxmlformats.org/markup-compatibility/2006">
          <mc:Choice Requires="x14">
            <control shapeId="19534" r:id="rId27" name="Check Box 78">
              <controlPr defaultSize="0" autoFill="0" autoLine="0" autoPict="0">
                <anchor moveWithCells="1">
                  <from>
                    <xdr:col>1</xdr:col>
                    <xdr:colOff>165100</xdr:colOff>
                    <xdr:row>13</xdr:row>
                    <xdr:rowOff>25400</xdr:rowOff>
                  </from>
                  <to>
                    <xdr:col>2</xdr:col>
                    <xdr:colOff>177800</xdr:colOff>
                    <xdr:row>14</xdr:row>
                    <xdr:rowOff>25400</xdr:rowOff>
                  </to>
                </anchor>
              </controlPr>
            </control>
          </mc:Choice>
          <mc:Fallback/>
        </mc:AlternateContent>
        <mc:AlternateContent xmlns:mc="http://schemas.openxmlformats.org/markup-compatibility/2006">
          <mc:Choice Requires="x14">
            <control shapeId="19535" r:id="rId28" name="Check Box 79">
              <controlPr defaultSize="0" autoFill="0" autoLine="0" autoPict="0">
                <anchor moveWithCells="1">
                  <from>
                    <xdr:col>1</xdr:col>
                    <xdr:colOff>165100</xdr:colOff>
                    <xdr:row>31</xdr:row>
                    <xdr:rowOff>25400</xdr:rowOff>
                  </from>
                  <to>
                    <xdr:col>2</xdr:col>
                    <xdr:colOff>177800</xdr:colOff>
                    <xdr:row>31</xdr:row>
                    <xdr:rowOff>254000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T53"/>
  <sheetViews>
    <sheetView zoomScale="80" zoomScaleNormal="80" zoomScaleSheetLayoutView="75" zoomScalePageLayoutView="80" workbookViewId="0">
      <selection activeCell="A25" sqref="A25"/>
    </sheetView>
  </sheetViews>
  <sheetFormatPr baseColWidth="10" defaultColWidth="8.625" defaultRowHeight="12" x14ac:dyDescent="0"/>
  <cols>
    <col min="1" max="1" width="3.5" style="2" customWidth="1"/>
    <col min="2" max="3" width="8.625" style="2"/>
    <col min="4" max="4" width="8.125" style="2" customWidth="1"/>
    <col min="5" max="5" width="8.625" style="2"/>
    <col min="6" max="6" width="6" style="2" customWidth="1"/>
    <col min="7" max="8" width="8.625" style="2"/>
    <col min="9" max="9" width="16.75" style="2" customWidth="1"/>
    <col min="10" max="16384" width="8.625" style="2"/>
  </cols>
  <sheetData>
    <row r="1" spans="1:20" ht="18.75" customHeight="1">
      <c r="A1" s="606" t="s">
        <v>0</v>
      </c>
      <c r="B1" s="607"/>
      <c r="C1" s="607"/>
      <c r="D1" s="607"/>
      <c r="E1" s="607"/>
      <c r="F1" s="607"/>
      <c r="G1" s="607"/>
      <c r="H1" s="607"/>
      <c r="I1" s="607"/>
      <c r="J1" s="3"/>
      <c r="K1" s="3"/>
      <c r="L1" s="3"/>
      <c r="M1" s="3"/>
      <c r="P1"/>
      <c r="Q1"/>
      <c r="R1"/>
      <c r="S1"/>
      <c r="T1"/>
    </row>
    <row r="2" spans="1:20" ht="18.75" customHeight="1">
      <c r="A2" s="443"/>
      <c r="B2" s="444"/>
      <c r="C2" s="444"/>
      <c r="D2" s="444"/>
      <c r="E2" s="444"/>
      <c r="F2" s="444"/>
      <c r="G2" s="444"/>
      <c r="H2" s="444"/>
      <c r="I2" s="444"/>
      <c r="J2" s="3"/>
      <c r="K2" s="3"/>
      <c r="L2" s="3"/>
      <c r="M2" s="3"/>
      <c r="P2"/>
      <c r="Q2"/>
      <c r="R2"/>
      <c r="S2"/>
      <c r="T2"/>
    </row>
    <row r="3" spans="1:20" ht="18.75" customHeight="1">
      <c r="A3" s="443"/>
      <c r="B3" s="444"/>
      <c r="C3" s="444"/>
      <c r="D3" s="444"/>
      <c r="E3" s="444"/>
      <c r="F3" s="444"/>
      <c r="G3" s="444"/>
      <c r="H3" s="444"/>
      <c r="I3" s="444"/>
      <c r="J3" s="3"/>
      <c r="K3" s="3"/>
      <c r="L3" s="3"/>
      <c r="M3" s="3"/>
      <c r="P3"/>
      <c r="Q3"/>
      <c r="R3"/>
      <c r="S3"/>
      <c r="T3"/>
    </row>
    <row r="4" spans="1:20" ht="18.75" customHeight="1">
      <c r="A4" s="310"/>
      <c r="B4" s="311"/>
      <c r="C4" s="311"/>
      <c r="D4" s="311"/>
      <c r="E4" s="311"/>
      <c r="F4" s="311"/>
      <c r="G4" s="311"/>
      <c r="H4" s="311"/>
      <c r="I4" s="311"/>
      <c r="J4" s="3"/>
      <c r="K4" s="3"/>
      <c r="L4" s="3"/>
      <c r="M4" s="3"/>
      <c r="P4"/>
      <c r="Q4"/>
      <c r="R4"/>
      <c r="S4"/>
      <c r="T4"/>
    </row>
    <row r="5" spans="1:20" ht="18.75" customHeight="1">
      <c r="A5" s="310"/>
      <c r="B5" s="311"/>
      <c r="C5" s="311"/>
      <c r="D5" s="311"/>
      <c r="E5" s="311"/>
      <c r="F5" s="311"/>
      <c r="G5" s="311"/>
      <c r="H5" s="311"/>
      <c r="I5" s="311"/>
      <c r="J5" s="3"/>
      <c r="K5" s="3"/>
      <c r="L5" s="3"/>
      <c r="M5" s="3"/>
      <c r="P5"/>
      <c r="Q5"/>
      <c r="R5"/>
      <c r="S5"/>
      <c r="T5"/>
    </row>
    <row r="6" spans="1:20" ht="18.75" customHeight="1">
      <c r="A6" s="310"/>
      <c r="B6" s="311"/>
      <c r="C6" s="311"/>
      <c r="D6" s="311"/>
      <c r="E6" s="311"/>
      <c r="F6" s="311"/>
      <c r="G6" s="311"/>
      <c r="H6" s="311"/>
      <c r="I6" s="311"/>
      <c r="J6" s="3"/>
      <c r="K6" s="3"/>
      <c r="L6" s="3"/>
      <c r="M6" s="3"/>
      <c r="P6"/>
      <c r="Q6"/>
      <c r="R6"/>
      <c r="S6"/>
      <c r="T6"/>
    </row>
    <row r="7" spans="1:20" ht="17">
      <c r="B7" s="501"/>
      <c r="C7" s="3"/>
      <c r="D7" s="3"/>
      <c r="E7" s="3"/>
      <c r="F7" s="3"/>
      <c r="G7" s="3"/>
      <c r="I7" s="4"/>
      <c r="J7" s="3"/>
      <c r="K7" s="3"/>
      <c r="L7" s="3"/>
      <c r="M7" s="3"/>
      <c r="P7"/>
      <c r="Q7"/>
      <c r="R7"/>
      <c r="S7"/>
      <c r="T7"/>
    </row>
    <row r="8" spans="1:20" ht="17">
      <c r="B8" s="3"/>
      <c r="C8" s="3"/>
      <c r="D8" s="3"/>
      <c r="E8" s="3"/>
      <c r="F8" s="3"/>
      <c r="G8" s="3"/>
      <c r="H8" s="3"/>
      <c r="I8" s="5"/>
      <c r="J8" s="3"/>
      <c r="K8" s="3"/>
      <c r="L8" s="3"/>
      <c r="M8" s="3"/>
      <c r="P8"/>
      <c r="Q8"/>
      <c r="R8"/>
      <c r="S8"/>
      <c r="T8"/>
    </row>
    <row r="9" spans="1:20" ht="17">
      <c r="B9" s="3"/>
      <c r="C9" s="3"/>
      <c r="D9" s="3"/>
      <c r="E9" s="3"/>
      <c r="F9" s="3"/>
      <c r="G9" s="3"/>
      <c r="H9" s="3"/>
      <c r="I9" s="5"/>
      <c r="J9" s="3"/>
      <c r="K9" s="3"/>
      <c r="L9" s="3"/>
      <c r="M9" s="3"/>
      <c r="P9"/>
      <c r="Q9"/>
      <c r="R9"/>
      <c r="S9"/>
      <c r="T9"/>
    </row>
    <row r="10" spans="1:20" ht="17">
      <c r="B10" s="3"/>
      <c r="C10" s="3"/>
      <c r="D10" s="3"/>
      <c r="E10" s="3"/>
      <c r="F10" s="3"/>
      <c r="G10" s="3"/>
      <c r="H10" s="3"/>
      <c r="I10" s="5"/>
      <c r="J10" s="3"/>
      <c r="K10" s="3"/>
      <c r="L10" s="3"/>
      <c r="M10" s="3"/>
      <c r="P10"/>
      <c r="Q10"/>
      <c r="R10"/>
      <c r="S10"/>
      <c r="T10"/>
    </row>
    <row r="11" spans="1:20" ht="17">
      <c r="A11" s="610" t="s">
        <v>407</v>
      </c>
      <c r="B11" s="610"/>
      <c r="C11" s="610"/>
      <c r="D11" s="610"/>
      <c r="E11" s="610"/>
      <c r="F11" s="610"/>
      <c r="G11" s="610"/>
      <c r="H11" s="610"/>
      <c r="I11" s="610"/>
      <c r="J11" s="3"/>
      <c r="K11" s="3"/>
      <c r="L11" s="3"/>
      <c r="M11" s="3"/>
      <c r="P11"/>
      <c r="Q11"/>
      <c r="R11"/>
      <c r="S11"/>
      <c r="T11"/>
    </row>
    <row r="12" spans="1:20" ht="17">
      <c r="B12" s="3"/>
      <c r="C12" s="3"/>
      <c r="D12" s="3"/>
      <c r="E12" s="3"/>
      <c r="F12" s="3"/>
      <c r="G12" s="3"/>
      <c r="H12" s="3"/>
      <c r="I12" s="5"/>
      <c r="J12" s="3"/>
      <c r="K12" s="3"/>
      <c r="L12" s="3"/>
      <c r="M12" s="3"/>
      <c r="P12"/>
      <c r="Q12"/>
      <c r="R12"/>
      <c r="S12"/>
      <c r="T12"/>
    </row>
    <row r="13" spans="1:20" ht="17">
      <c r="B13" s="3"/>
      <c r="C13" s="3"/>
      <c r="D13" s="3"/>
      <c r="E13" s="3"/>
      <c r="F13" s="3"/>
      <c r="G13" s="3"/>
      <c r="H13" s="3"/>
      <c r="I13" s="5"/>
      <c r="J13" s="3"/>
      <c r="K13" s="3"/>
      <c r="L13" s="3"/>
      <c r="M13" s="3"/>
      <c r="P13"/>
      <c r="Q13"/>
      <c r="R13"/>
      <c r="S13"/>
      <c r="T13"/>
    </row>
    <row r="14" spans="1:20" ht="17">
      <c r="B14" s="3"/>
      <c r="C14" s="3"/>
      <c r="D14" s="3"/>
      <c r="E14" s="3"/>
      <c r="F14" s="3"/>
      <c r="G14" s="3"/>
      <c r="H14" s="3"/>
      <c r="I14" s="5"/>
      <c r="J14" s="3"/>
      <c r="K14" s="3"/>
      <c r="L14" s="3"/>
      <c r="M14" s="3"/>
      <c r="P14"/>
      <c r="Q14"/>
      <c r="R14"/>
      <c r="S14"/>
      <c r="T14"/>
    </row>
    <row r="15" spans="1:20" ht="17">
      <c r="B15" s="3"/>
      <c r="C15" s="3"/>
      <c r="D15" s="3"/>
      <c r="E15" s="3"/>
      <c r="F15" s="3"/>
      <c r="G15" s="3"/>
      <c r="H15" s="3"/>
      <c r="I15" s="5"/>
      <c r="J15" s="3"/>
      <c r="K15" s="3"/>
      <c r="L15" s="3"/>
      <c r="M15" s="3"/>
      <c r="P15"/>
      <c r="Q15"/>
      <c r="R15"/>
      <c r="S15"/>
      <c r="T15"/>
    </row>
    <row r="16" spans="1:20" ht="17">
      <c r="B16" s="3"/>
      <c r="C16" s="3"/>
      <c r="D16" s="3"/>
      <c r="E16" s="3"/>
      <c r="F16" s="3"/>
      <c r="G16" s="3"/>
      <c r="H16" s="3"/>
      <c r="I16" s="5"/>
      <c r="J16" s="3"/>
      <c r="K16" s="3"/>
      <c r="L16" s="3"/>
      <c r="M16" s="3"/>
      <c r="P16"/>
      <c r="Q16"/>
      <c r="R16"/>
      <c r="S16"/>
      <c r="T16"/>
    </row>
    <row r="17" spans="1:20" ht="17">
      <c r="B17" s="3"/>
      <c r="C17" s="3"/>
      <c r="D17" s="3"/>
      <c r="E17" s="3"/>
      <c r="F17" s="3"/>
      <c r="G17" s="3"/>
      <c r="H17" s="3"/>
      <c r="I17" s="5"/>
      <c r="J17" s="3"/>
      <c r="K17" s="3"/>
      <c r="L17" s="3"/>
      <c r="M17" s="3"/>
      <c r="P17"/>
      <c r="Q17"/>
      <c r="R17"/>
      <c r="S17"/>
      <c r="T17"/>
    </row>
    <row r="18" spans="1:20" ht="17">
      <c r="B18" s="3"/>
      <c r="C18" s="3"/>
      <c r="D18" s="3"/>
      <c r="E18" s="3"/>
      <c r="F18" s="3"/>
      <c r="G18" s="3"/>
      <c r="H18" s="3"/>
      <c r="I18" s="5"/>
      <c r="J18" s="3"/>
      <c r="K18" s="3"/>
      <c r="L18" s="3"/>
      <c r="M18" s="3"/>
      <c r="P18"/>
      <c r="Q18"/>
      <c r="R18"/>
      <c r="S18"/>
      <c r="T18"/>
    </row>
    <row r="19" spans="1:20" ht="17">
      <c r="B19" s="3"/>
      <c r="C19" s="3"/>
      <c r="D19" s="3"/>
      <c r="E19" s="3"/>
      <c r="F19"/>
      <c r="G19" s="3"/>
      <c r="H19" s="6"/>
      <c r="I19"/>
      <c r="J19" s="3"/>
      <c r="K19" s="3"/>
      <c r="L19" s="3"/>
      <c r="M19" s="3"/>
      <c r="P19"/>
      <c r="Q19"/>
      <c r="R19"/>
      <c r="S19"/>
      <c r="T19"/>
    </row>
    <row r="20" spans="1:20" ht="17">
      <c r="B20" s="3"/>
      <c r="C20" s="3"/>
      <c r="D20" s="3"/>
      <c r="E20" s="3"/>
      <c r="F20" s="3"/>
      <c r="G20" s="3"/>
      <c r="H20" s="6"/>
      <c r="I20"/>
      <c r="J20" s="3"/>
      <c r="K20" s="3"/>
      <c r="L20" s="3"/>
      <c r="M20" s="3"/>
      <c r="P20"/>
      <c r="Q20"/>
      <c r="R20"/>
      <c r="S20"/>
      <c r="T20"/>
    </row>
    <row r="21" spans="1:20" ht="17">
      <c r="H21" s="6"/>
      <c r="I21" s="280"/>
      <c r="J21" s="7"/>
      <c r="K21" s="7"/>
      <c r="L21" s="7"/>
      <c r="M21" s="8"/>
      <c r="N21" s="8"/>
      <c r="O21"/>
      <c r="P21"/>
      <c r="Q21"/>
      <c r="R21"/>
      <c r="S21"/>
      <c r="T21"/>
    </row>
    <row r="22" spans="1:20" ht="34">
      <c r="A22" s="605" t="s">
        <v>405</v>
      </c>
      <c r="B22" s="605"/>
      <c r="C22" s="605"/>
      <c r="D22" s="605"/>
      <c r="E22" s="605"/>
      <c r="F22" s="605"/>
      <c r="G22" s="605"/>
      <c r="H22" s="605"/>
      <c r="I22" s="605"/>
      <c r="J22" s="9"/>
      <c r="K22" s="9"/>
      <c r="L22" s="9"/>
      <c r="M22" s="3"/>
      <c r="N22" s="3"/>
      <c r="O22"/>
      <c r="P22"/>
      <c r="Q22"/>
      <c r="R22"/>
      <c r="S22"/>
      <c r="T22"/>
    </row>
    <row r="23" spans="1:20" ht="26">
      <c r="A23" s="10" t="s">
        <v>180</v>
      </c>
      <c r="B23" s="10"/>
      <c r="C23" s="10"/>
      <c r="D23" s="10"/>
      <c r="E23" s="10"/>
      <c r="F23" s="10"/>
      <c r="G23" s="10"/>
      <c r="H23" s="10"/>
      <c r="I23" s="10"/>
      <c r="J23"/>
      <c r="K23"/>
      <c r="L23"/>
      <c r="M23" s="11"/>
      <c r="N23" s="11"/>
      <c r="O23"/>
      <c r="P23"/>
      <c r="Q23"/>
      <c r="R23"/>
      <c r="S23"/>
      <c r="T23"/>
    </row>
    <row r="24" spans="1:20" ht="21">
      <c r="A24" s="413" t="s">
        <v>202</v>
      </c>
      <c r="B24" s="12"/>
      <c r="C24" s="12"/>
      <c r="D24" s="12"/>
      <c r="E24" s="12"/>
      <c r="F24" s="12"/>
      <c r="G24" s="12"/>
      <c r="H24" s="12"/>
      <c r="I24" s="12"/>
      <c r="J24"/>
      <c r="K24"/>
      <c r="L24"/>
      <c r="M24" s="13"/>
      <c r="O24"/>
      <c r="P24"/>
      <c r="Q24"/>
      <c r="R24"/>
      <c r="S24"/>
      <c r="T24"/>
    </row>
    <row r="25" spans="1:20" ht="18">
      <c r="A25" s="365" t="s">
        <v>145</v>
      </c>
      <c r="B25" s="14"/>
      <c r="C25" s="14"/>
      <c r="D25" s="14"/>
      <c r="E25" s="14"/>
      <c r="F25" s="14"/>
      <c r="G25" s="14"/>
      <c r="H25" s="14"/>
      <c r="I25" s="14"/>
      <c r="M25" s="15"/>
      <c r="O25"/>
      <c r="P25"/>
      <c r="Q25"/>
      <c r="R25"/>
      <c r="S25"/>
      <c r="T25"/>
    </row>
    <row r="26" spans="1:20" ht="10.5" customHeight="1">
      <c r="A26" s="293">
        <f ca="1">TODAY()</f>
        <v>42317</v>
      </c>
      <c r="B26" s="16"/>
      <c r="C26" s="16"/>
      <c r="D26" s="16"/>
      <c r="E26" s="16"/>
      <c r="F26" s="16"/>
      <c r="G26" s="16"/>
      <c r="H26" s="16"/>
      <c r="I26" s="16"/>
      <c r="M26" s="13"/>
      <c r="O26"/>
      <c r="P26"/>
      <c r="Q26"/>
      <c r="R26"/>
      <c r="S26"/>
      <c r="T26"/>
    </row>
    <row r="27" spans="1:20" ht="17">
      <c r="A27" s="608" t="s">
        <v>150</v>
      </c>
      <c r="B27" s="608"/>
      <c r="C27" s="608"/>
      <c r="D27" s="608"/>
      <c r="E27" s="608"/>
      <c r="F27" s="608"/>
      <c r="G27" s="608"/>
      <c r="H27" s="608"/>
      <c r="I27" s="608"/>
      <c r="M27"/>
      <c r="N27"/>
      <c r="O27"/>
      <c r="P27"/>
      <c r="Q27"/>
      <c r="R27"/>
      <c r="S27"/>
      <c r="T27"/>
    </row>
    <row r="28" spans="1:20" ht="17">
      <c r="A28" s="609" t="s">
        <v>420</v>
      </c>
      <c r="B28" s="609"/>
      <c r="C28" s="609"/>
      <c r="D28" s="609"/>
      <c r="E28" s="609"/>
      <c r="F28" s="609"/>
      <c r="G28" s="609"/>
      <c r="H28" s="609"/>
      <c r="I28" s="609"/>
      <c r="M28"/>
      <c r="N28"/>
      <c r="O28"/>
      <c r="P28"/>
      <c r="Q28"/>
      <c r="R28"/>
      <c r="S28"/>
      <c r="T28"/>
    </row>
    <row r="29" spans="1:20" ht="17">
      <c r="G29"/>
      <c r="M29"/>
      <c r="N29"/>
      <c r="O29"/>
      <c r="P29"/>
      <c r="Q29"/>
      <c r="R29"/>
      <c r="S29"/>
      <c r="T29"/>
    </row>
    <row r="30" spans="1:20" ht="17">
      <c r="G30"/>
      <c r="M30"/>
      <c r="N30"/>
      <c r="O30"/>
      <c r="P30"/>
      <c r="Q30"/>
      <c r="R30"/>
      <c r="S30"/>
      <c r="T30"/>
    </row>
    <row r="31" spans="1:20" ht="17">
      <c r="G31"/>
      <c r="M31"/>
      <c r="N31"/>
      <c r="O31"/>
      <c r="P31"/>
      <c r="Q31"/>
      <c r="R31"/>
      <c r="S31"/>
      <c r="T31"/>
    </row>
    <row r="32" spans="1:20" ht="17">
      <c r="G32"/>
      <c r="M32"/>
      <c r="N32"/>
      <c r="O32"/>
      <c r="P32"/>
      <c r="Q32"/>
      <c r="R32"/>
      <c r="S32"/>
      <c r="T32"/>
    </row>
    <row r="33" spans="1:20" ht="17">
      <c r="G33"/>
      <c r="M33"/>
      <c r="N33"/>
      <c r="P33"/>
      <c r="Q33"/>
      <c r="R33"/>
      <c r="S33"/>
      <c r="T33"/>
    </row>
    <row r="34" spans="1:20" ht="17">
      <c r="G34"/>
      <c r="M34"/>
      <c r="N34"/>
      <c r="P34"/>
      <c r="Q34"/>
      <c r="R34"/>
      <c r="S34"/>
      <c r="T34"/>
    </row>
    <row r="35" spans="1:20" ht="18.75" customHeight="1">
      <c r="A35" s="17"/>
      <c r="M35"/>
      <c r="N35"/>
      <c r="P35"/>
      <c r="Q35"/>
      <c r="R35"/>
      <c r="S35"/>
      <c r="T35"/>
    </row>
    <row r="36" spans="1:20" ht="12.75" customHeight="1">
      <c r="K36"/>
      <c r="M36"/>
      <c r="N36"/>
      <c r="P36"/>
      <c r="Q36"/>
      <c r="R36"/>
      <c r="S36"/>
      <c r="T36"/>
    </row>
    <row r="37" spans="1:20" ht="12.75" customHeight="1">
      <c r="M37"/>
      <c r="N37"/>
      <c r="P37"/>
      <c r="Q37"/>
      <c r="R37"/>
      <c r="S37"/>
      <c r="T37"/>
    </row>
    <row r="38" spans="1:20" ht="17">
      <c r="M38"/>
      <c r="N38"/>
      <c r="P38"/>
      <c r="Q38"/>
      <c r="R38"/>
      <c r="S38"/>
      <c r="T38"/>
    </row>
    <row r="39" spans="1:20" customFormat="1" ht="17"/>
    <row r="40" spans="1:20" customFormat="1" ht="17"/>
    <row r="41" spans="1:20" customFormat="1" ht="17"/>
    <row r="42" spans="1:20" customFormat="1" ht="17"/>
    <row r="43" spans="1:20" customFormat="1" ht="17"/>
    <row r="44" spans="1:20" customFormat="1" ht="17"/>
    <row r="45" spans="1:20" customFormat="1" ht="17"/>
    <row r="46" spans="1:20" customFormat="1" ht="17"/>
    <row r="47" spans="1:20" customFormat="1" ht="17"/>
    <row r="48" spans="1:20" customFormat="1" ht="17"/>
    <row r="49" spans="8:14" customFormat="1" ht="17"/>
    <row r="50" spans="8:14" customFormat="1" ht="17"/>
    <row r="51" spans="8:14" customFormat="1" ht="17"/>
    <row r="52" spans="8:14" customFormat="1" ht="17"/>
    <row r="53" spans="8:14" ht="17">
      <c r="H53"/>
      <c r="I53"/>
      <c r="J53"/>
      <c r="K53"/>
      <c r="L53"/>
      <c r="M53"/>
      <c r="N53"/>
    </row>
  </sheetData>
  <mergeCells count="5">
    <mergeCell ref="A22:I22"/>
    <mergeCell ref="A1:I1"/>
    <mergeCell ref="A27:I27"/>
    <mergeCell ref="A28:I28"/>
    <mergeCell ref="A11:I11"/>
  </mergeCells>
  <phoneticPr fontId="0" type="noConversion"/>
  <pageMargins left="0.5" right="0.5" top="0.75" bottom="0.5" header="0.5" footer="0.5"/>
  <pageSetup scale="78" pageOrder="overThenDown" orientation="landscape" horizontalDpi="300" verticalDpi="300"/>
  <headerFooter alignWithMargins="0"/>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09"/>
  <sheetViews>
    <sheetView zoomScale="50" zoomScaleNormal="50" zoomScaleSheetLayoutView="50" zoomScalePageLayoutView="50" workbookViewId="0">
      <selection activeCell="I40" sqref="I40"/>
    </sheetView>
  </sheetViews>
  <sheetFormatPr baseColWidth="10" defaultColWidth="8.625" defaultRowHeight="17" x14ac:dyDescent="0"/>
  <cols>
    <col min="1" max="1" width="24.5" style="17" customWidth="1"/>
    <col min="2" max="2" width="12" style="17" customWidth="1"/>
    <col min="3" max="7" width="9.875" style="17" customWidth="1"/>
    <col min="8" max="12" width="10" style="17" customWidth="1"/>
    <col min="13" max="14" width="10.125" style="17" customWidth="1"/>
    <col min="15" max="15" width="11.625" style="17" customWidth="1"/>
    <col min="16" max="16" width="24.625" style="17" customWidth="1"/>
    <col min="17" max="17" width="11.625" style="17" customWidth="1"/>
    <col min="18" max="27" width="9.625" style="17" customWidth="1"/>
    <col min="28" max="29" width="10" style="17" customWidth="1"/>
    <col min="30" max="30" width="10.625" style="17" customWidth="1"/>
    <col min="31" max="16384" width="8.625" style="17"/>
  </cols>
  <sheetData>
    <row r="1" spans="1:30">
      <c r="A1" s="23" t="str">
        <f>+Cover!A22</f>
        <v>School Name</v>
      </c>
      <c r="B1" s="18"/>
      <c r="C1" s="18"/>
      <c r="D1" s="18"/>
      <c r="E1" s="18"/>
      <c r="F1" s="18"/>
      <c r="G1" s="18"/>
      <c r="H1" s="18"/>
      <c r="I1" s="18"/>
      <c r="J1" s="18"/>
      <c r="K1" s="18"/>
      <c r="L1" s="18"/>
      <c r="M1" s="18"/>
      <c r="N1" s="18"/>
      <c r="O1" s="63" t="str">
        <f>Cover!A25</f>
        <v>Draft 1.0</v>
      </c>
      <c r="P1" s="23" t="str">
        <f>+A1</f>
        <v>School Name</v>
      </c>
      <c r="Q1" s="18"/>
      <c r="R1" s="18"/>
      <c r="S1" s="18"/>
      <c r="T1" s="18"/>
      <c r="U1" s="18"/>
      <c r="V1" s="18"/>
      <c r="W1" s="18"/>
      <c r="X1" s="18"/>
      <c r="Y1" s="18"/>
      <c r="Z1" s="18"/>
      <c r="AA1" s="18"/>
      <c r="AB1" s="18"/>
      <c r="AC1" s="18"/>
      <c r="AD1" s="63" t="str">
        <f>+O1</f>
        <v>Draft 1.0</v>
      </c>
    </row>
    <row r="2" spans="1:30" ht="21" customHeight="1">
      <c r="A2" s="19" t="s">
        <v>191</v>
      </c>
      <c r="B2" s="18"/>
      <c r="C2" s="18"/>
      <c r="D2" s="18"/>
      <c r="E2" s="18"/>
      <c r="F2" s="18"/>
      <c r="G2" s="18"/>
      <c r="H2" s="18"/>
      <c r="I2" s="18"/>
      <c r="J2" s="18"/>
      <c r="K2" s="18"/>
      <c r="L2" s="18"/>
      <c r="M2" s="18"/>
      <c r="N2" s="324"/>
      <c r="O2" s="18"/>
      <c r="P2" s="19" t="str">
        <f>+A2</f>
        <v>STAFF HEADCOUNT UNITS (FTE)</v>
      </c>
      <c r="Q2" s="18"/>
      <c r="R2" s="18"/>
      <c r="S2" s="18"/>
      <c r="T2" s="18"/>
      <c r="U2" s="18"/>
      <c r="V2" s="18"/>
      <c r="W2" s="18"/>
      <c r="X2" s="18"/>
      <c r="Y2" s="18"/>
      <c r="Z2" s="18"/>
      <c r="AA2" s="18"/>
      <c r="AB2" s="18"/>
      <c r="AC2" s="324"/>
      <c r="AD2" s="18"/>
    </row>
    <row r="3" spans="1:30">
      <c r="A3" s="147">
        <v>2015</v>
      </c>
      <c r="P3" s="20">
        <f>+A3+1</f>
        <v>2016</v>
      </c>
    </row>
    <row r="4" spans="1:30">
      <c r="C4" s="150" t="s">
        <v>99</v>
      </c>
      <c r="D4" s="25"/>
      <c r="E4" s="25"/>
      <c r="F4" s="25"/>
      <c r="G4" s="25"/>
      <c r="H4" s="25"/>
      <c r="I4" s="25"/>
      <c r="J4" s="25"/>
      <c r="K4" s="25"/>
      <c r="L4" s="25"/>
      <c r="M4" s="25"/>
      <c r="N4" s="25"/>
      <c r="O4" s="22" t="s">
        <v>1</v>
      </c>
      <c r="R4" s="150" t="s">
        <v>99</v>
      </c>
      <c r="S4" s="25"/>
      <c r="T4" s="25"/>
      <c r="U4" s="25"/>
      <c r="V4" s="25"/>
      <c r="W4" s="25"/>
      <c r="X4" s="25"/>
      <c r="Y4" s="25"/>
      <c r="Z4" s="25"/>
      <c r="AA4" s="25"/>
      <c r="AB4" s="25"/>
      <c r="AC4" s="25"/>
      <c r="AD4" s="22" t="s">
        <v>1</v>
      </c>
    </row>
    <row r="5" spans="1:30" ht="18" thickBot="1">
      <c r="A5" s="320"/>
      <c r="B5" s="152"/>
      <c r="C5" s="149" t="s">
        <v>226</v>
      </c>
      <c r="D5" s="149" t="s">
        <v>227</v>
      </c>
      <c r="E5" s="149" t="s">
        <v>228</v>
      </c>
      <c r="F5" s="149" t="s">
        <v>229</v>
      </c>
      <c r="G5" s="149" t="s">
        <v>230</v>
      </c>
      <c r="H5" s="149" t="s">
        <v>231</v>
      </c>
      <c r="I5" s="149" t="s">
        <v>232</v>
      </c>
      <c r="J5" s="149" t="s">
        <v>233</v>
      </c>
      <c r="K5" s="149" t="s">
        <v>234</v>
      </c>
      <c r="L5" s="149" t="s">
        <v>235</v>
      </c>
      <c r="M5" s="149" t="s">
        <v>236</v>
      </c>
      <c r="N5" s="149" t="s">
        <v>237</v>
      </c>
      <c r="O5" s="27" t="s">
        <v>144</v>
      </c>
      <c r="P5" s="320"/>
      <c r="Q5" s="152"/>
      <c r="R5" s="149" t="s">
        <v>226</v>
      </c>
      <c r="S5" s="149" t="s">
        <v>227</v>
      </c>
      <c r="T5" s="149" t="s">
        <v>228</v>
      </c>
      <c r="U5" s="149" t="s">
        <v>229</v>
      </c>
      <c r="V5" s="149" t="s">
        <v>230</v>
      </c>
      <c r="W5" s="149" t="s">
        <v>231</v>
      </c>
      <c r="X5" s="149" t="s">
        <v>232</v>
      </c>
      <c r="Y5" s="149" t="s">
        <v>233</v>
      </c>
      <c r="Z5" s="149" t="s">
        <v>234</v>
      </c>
      <c r="AA5" s="149" t="s">
        <v>235</v>
      </c>
      <c r="AB5" s="149" t="s">
        <v>236</v>
      </c>
      <c r="AC5" s="149" t="s">
        <v>237</v>
      </c>
      <c r="AD5" s="27" t="s">
        <v>144</v>
      </c>
    </row>
    <row r="6" spans="1:30" ht="23">
      <c r="A6" s="420" t="s">
        <v>179</v>
      </c>
      <c r="B6" s="416"/>
      <c r="C6" s="417"/>
      <c r="D6" s="417"/>
      <c r="E6" s="417"/>
      <c r="F6" s="417"/>
      <c r="G6" s="417"/>
      <c r="H6" s="417"/>
      <c r="I6" s="417"/>
      <c r="J6" s="417"/>
      <c r="K6" s="417"/>
      <c r="L6" s="417"/>
      <c r="M6" s="417"/>
      <c r="N6" s="417"/>
      <c r="O6" s="418"/>
      <c r="P6" s="420" t="str">
        <f>+A6</f>
        <v>STAFF</v>
      </c>
      <c r="Q6" s="416"/>
      <c r="R6" s="417"/>
      <c r="S6" s="417"/>
      <c r="T6" s="417"/>
      <c r="U6" s="417"/>
      <c r="V6" s="417"/>
      <c r="W6" s="417"/>
      <c r="X6" s="417"/>
      <c r="Y6" s="417"/>
      <c r="Z6" s="417"/>
      <c r="AA6" s="417"/>
      <c r="AB6" s="417"/>
      <c r="AC6" s="417"/>
      <c r="AD6" s="418"/>
    </row>
    <row r="7" spans="1:30" s="30" customFormat="1">
      <c r="B7" s="469"/>
      <c r="C7" s="417"/>
      <c r="D7" s="417"/>
      <c r="E7" s="417"/>
      <c r="F7" s="417"/>
      <c r="G7" s="417"/>
      <c r="H7" s="417"/>
      <c r="I7" s="417"/>
      <c r="J7" s="417"/>
      <c r="K7" s="417"/>
      <c r="L7" s="417"/>
      <c r="M7" s="417"/>
      <c r="N7" s="417"/>
      <c r="O7" s="418"/>
      <c r="R7" s="417"/>
      <c r="S7" s="417"/>
      <c r="T7" s="417"/>
      <c r="U7" s="417"/>
      <c r="V7" s="417"/>
      <c r="W7" s="417"/>
      <c r="X7" s="417"/>
      <c r="Y7" s="417"/>
      <c r="Z7" s="417"/>
      <c r="AA7" s="417"/>
      <c r="AB7" s="417"/>
      <c r="AC7" s="417"/>
      <c r="AD7" s="418"/>
    </row>
    <row r="8" spans="1:30">
      <c r="A8" s="421" t="s">
        <v>182</v>
      </c>
      <c r="B8" s="422" t="s">
        <v>183</v>
      </c>
      <c r="C8" s="82"/>
      <c r="D8" s="82"/>
      <c r="E8" s="82"/>
      <c r="F8" s="82"/>
      <c r="G8" s="82"/>
      <c r="H8" s="82"/>
      <c r="I8" s="82"/>
      <c r="J8" s="82"/>
      <c r="K8" s="82"/>
      <c r="L8" s="82"/>
      <c r="M8" s="82"/>
      <c r="N8" s="82"/>
      <c r="O8" s="230"/>
      <c r="P8" s="42" t="str">
        <f>+A8</f>
        <v>Position</v>
      </c>
      <c r="Q8" s="42" t="str">
        <f>+B8</f>
        <v>Name</v>
      </c>
      <c r="R8" s="82"/>
      <c r="S8" s="82"/>
      <c r="T8" s="82"/>
      <c r="U8" s="82"/>
      <c r="V8" s="82"/>
      <c r="W8" s="82"/>
      <c r="X8" s="82"/>
      <c r="Y8" s="82"/>
      <c r="Z8" s="82"/>
      <c r="AA8" s="82"/>
      <c r="AB8" s="82"/>
      <c r="AC8" s="82"/>
      <c r="AD8" s="230"/>
    </row>
    <row r="9" spans="1:30">
      <c r="A9" s="321" t="s">
        <v>181</v>
      </c>
      <c r="B9" s="355"/>
      <c r="C9" s="584">
        <v>0</v>
      </c>
      <c r="D9" s="229">
        <v>1</v>
      </c>
      <c r="E9" s="229">
        <f>+D9</f>
        <v>1</v>
      </c>
      <c r="F9" s="229">
        <f t="shared" ref="F9:L9" si="0">+E9</f>
        <v>1</v>
      </c>
      <c r="G9" s="229">
        <f t="shared" si="0"/>
        <v>1</v>
      </c>
      <c r="H9" s="229">
        <f t="shared" si="0"/>
        <v>1</v>
      </c>
      <c r="I9" s="229">
        <f t="shared" si="0"/>
        <v>1</v>
      </c>
      <c r="J9" s="229">
        <f t="shared" si="0"/>
        <v>1</v>
      </c>
      <c r="K9" s="229">
        <f t="shared" si="0"/>
        <v>1</v>
      </c>
      <c r="L9" s="229">
        <f t="shared" si="0"/>
        <v>1</v>
      </c>
      <c r="M9" s="229">
        <f>+L9</f>
        <v>1</v>
      </c>
      <c r="N9" s="229">
        <f>+M9</f>
        <v>1</v>
      </c>
      <c r="O9" s="353">
        <f t="shared" ref="O9:O39" si="1">SUM(C9:N9)</f>
        <v>11</v>
      </c>
      <c r="P9" s="248" t="str">
        <f t="shared" ref="P9:P41" si="2">IF(A9="","",+A9)</f>
        <v>Superintendent</v>
      </c>
      <c r="Q9" s="355"/>
      <c r="R9" s="584">
        <v>0</v>
      </c>
      <c r="S9" s="229">
        <v>1</v>
      </c>
      <c r="T9" s="229">
        <f t="shared" ref="T9:AC9" si="3">+S9</f>
        <v>1</v>
      </c>
      <c r="U9" s="229">
        <f t="shared" si="3"/>
        <v>1</v>
      </c>
      <c r="V9" s="229">
        <f t="shared" si="3"/>
        <v>1</v>
      </c>
      <c r="W9" s="229">
        <f t="shared" si="3"/>
        <v>1</v>
      </c>
      <c r="X9" s="229">
        <f t="shared" si="3"/>
        <v>1</v>
      </c>
      <c r="Y9" s="229">
        <f t="shared" si="3"/>
        <v>1</v>
      </c>
      <c r="Z9" s="229">
        <f t="shared" si="3"/>
        <v>1</v>
      </c>
      <c r="AA9" s="229">
        <f t="shared" si="3"/>
        <v>1</v>
      </c>
      <c r="AB9" s="229">
        <f t="shared" si="3"/>
        <v>1</v>
      </c>
      <c r="AC9" s="229">
        <f t="shared" si="3"/>
        <v>1</v>
      </c>
      <c r="AD9" s="353">
        <f t="shared" ref="AD9:AD39" si="4">SUM(R9:AC9)</f>
        <v>11</v>
      </c>
    </row>
    <row r="10" spans="1:30">
      <c r="A10" s="321" t="s">
        <v>376</v>
      </c>
      <c r="B10" s="355"/>
      <c r="C10" s="584">
        <v>0</v>
      </c>
      <c r="D10" s="229">
        <v>1</v>
      </c>
      <c r="E10" s="229">
        <f>+D10</f>
        <v>1</v>
      </c>
      <c r="F10" s="229">
        <f t="shared" ref="F10:N10" si="5">+E10</f>
        <v>1</v>
      </c>
      <c r="G10" s="229">
        <f t="shared" si="5"/>
        <v>1</v>
      </c>
      <c r="H10" s="229">
        <f t="shared" si="5"/>
        <v>1</v>
      </c>
      <c r="I10" s="229">
        <f t="shared" si="5"/>
        <v>1</v>
      </c>
      <c r="J10" s="229">
        <f t="shared" si="5"/>
        <v>1</v>
      </c>
      <c r="K10" s="229">
        <f t="shared" si="5"/>
        <v>1</v>
      </c>
      <c r="L10" s="229">
        <f t="shared" si="5"/>
        <v>1</v>
      </c>
      <c r="M10" s="229">
        <f t="shared" si="5"/>
        <v>1</v>
      </c>
      <c r="N10" s="229">
        <f t="shared" si="5"/>
        <v>1</v>
      </c>
      <c r="O10" s="353">
        <f>SUM(C10:N10)</f>
        <v>11</v>
      </c>
      <c r="P10" s="248" t="str">
        <f>IF(A10="","",+A10)</f>
        <v>Administrator</v>
      </c>
      <c r="Q10" s="355"/>
      <c r="R10" s="584">
        <v>0</v>
      </c>
      <c r="S10" s="229">
        <v>1</v>
      </c>
      <c r="T10" s="229">
        <f t="shared" ref="T10:AC10" si="6">+S10</f>
        <v>1</v>
      </c>
      <c r="U10" s="229">
        <f t="shared" si="6"/>
        <v>1</v>
      </c>
      <c r="V10" s="229">
        <f t="shared" si="6"/>
        <v>1</v>
      </c>
      <c r="W10" s="229">
        <f t="shared" si="6"/>
        <v>1</v>
      </c>
      <c r="X10" s="229">
        <f t="shared" si="6"/>
        <v>1</v>
      </c>
      <c r="Y10" s="229">
        <f t="shared" si="6"/>
        <v>1</v>
      </c>
      <c r="Z10" s="229">
        <f t="shared" si="6"/>
        <v>1</v>
      </c>
      <c r="AA10" s="229">
        <f t="shared" si="6"/>
        <v>1</v>
      </c>
      <c r="AB10" s="229">
        <f t="shared" si="6"/>
        <v>1</v>
      </c>
      <c r="AC10" s="229">
        <f t="shared" si="6"/>
        <v>1</v>
      </c>
      <c r="AD10" s="353">
        <f>SUM(R10:AC10)</f>
        <v>11</v>
      </c>
    </row>
    <row r="11" spans="1:30">
      <c r="A11" s="321" t="s">
        <v>377</v>
      </c>
      <c r="B11" s="355"/>
      <c r="C11" s="584">
        <v>0</v>
      </c>
      <c r="D11" s="229">
        <f t="shared" ref="D11:N11" si="7">+C11</f>
        <v>0</v>
      </c>
      <c r="E11" s="229">
        <v>0.5</v>
      </c>
      <c r="F11" s="229">
        <f t="shared" si="7"/>
        <v>0.5</v>
      </c>
      <c r="G11" s="229">
        <f t="shared" si="7"/>
        <v>0.5</v>
      </c>
      <c r="H11" s="229">
        <f t="shared" si="7"/>
        <v>0.5</v>
      </c>
      <c r="I11" s="229">
        <f t="shared" si="7"/>
        <v>0.5</v>
      </c>
      <c r="J11" s="229">
        <f t="shared" si="7"/>
        <v>0.5</v>
      </c>
      <c r="K11" s="229">
        <f t="shared" si="7"/>
        <v>0.5</v>
      </c>
      <c r="L11" s="229">
        <f t="shared" si="7"/>
        <v>0.5</v>
      </c>
      <c r="M11" s="229">
        <f t="shared" si="7"/>
        <v>0.5</v>
      </c>
      <c r="N11" s="229">
        <f t="shared" si="7"/>
        <v>0.5</v>
      </c>
      <c r="O11" s="353">
        <f>SUM(C11:N11)</f>
        <v>5</v>
      </c>
      <c r="P11" s="248" t="str">
        <f>IF(A11="","",+A11)</f>
        <v>Janitorial/Maintenance</v>
      </c>
      <c r="Q11" s="355"/>
      <c r="R11" s="584">
        <v>0</v>
      </c>
      <c r="S11" s="229">
        <f>+N11</f>
        <v>0.5</v>
      </c>
      <c r="T11" s="229">
        <f t="shared" ref="T11:AC11" si="8">+S11</f>
        <v>0.5</v>
      </c>
      <c r="U11" s="229">
        <f t="shared" si="8"/>
        <v>0.5</v>
      </c>
      <c r="V11" s="229">
        <f t="shared" si="8"/>
        <v>0.5</v>
      </c>
      <c r="W11" s="229">
        <f t="shared" si="8"/>
        <v>0.5</v>
      </c>
      <c r="X11" s="229">
        <f t="shared" si="8"/>
        <v>0.5</v>
      </c>
      <c r="Y11" s="229">
        <f t="shared" si="8"/>
        <v>0.5</v>
      </c>
      <c r="Z11" s="229">
        <f t="shared" si="8"/>
        <v>0.5</v>
      </c>
      <c r="AA11" s="229">
        <f t="shared" si="8"/>
        <v>0.5</v>
      </c>
      <c r="AB11" s="229">
        <f t="shared" si="8"/>
        <v>0.5</v>
      </c>
      <c r="AC11" s="229">
        <f t="shared" si="8"/>
        <v>0.5</v>
      </c>
      <c r="AD11" s="353">
        <f>SUM(R11:AC11)</f>
        <v>5.5</v>
      </c>
    </row>
    <row r="12" spans="1:30">
      <c r="A12" s="321" t="s">
        <v>5</v>
      </c>
      <c r="B12" s="355"/>
      <c r="C12" s="584">
        <v>0</v>
      </c>
      <c r="D12" s="229">
        <f t="shared" ref="D12:N12" si="9">+C12</f>
        <v>0</v>
      </c>
      <c r="E12" s="229">
        <f t="shared" si="9"/>
        <v>0</v>
      </c>
      <c r="F12" s="229">
        <f t="shared" si="9"/>
        <v>0</v>
      </c>
      <c r="G12" s="229">
        <f t="shared" si="9"/>
        <v>0</v>
      </c>
      <c r="H12" s="229">
        <f t="shared" si="9"/>
        <v>0</v>
      </c>
      <c r="I12" s="229">
        <f t="shared" si="9"/>
        <v>0</v>
      </c>
      <c r="J12" s="229">
        <f t="shared" si="9"/>
        <v>0</v>
      </c>
      <c r="K12" s="229">
        <f t="shared" si="9"/>
        <v>0</v>
      </c>
      <c r="L12" s="229">
        <f t="shared" si="9"/>
        <v>0</v>
      </c>
      <c r="M12" s="229">
        <f t="shared" si="9"/>
        <v>0</v>
      </c>
      <c r="N12" s="229">
        <f t="shared" si="9"/>
        <v>0</v>
      </c>
      <c r="O12" s="353">
        <f>SUM(C12:N12)</f>
        <v>0</v>
      </c>
      <c r="P12" s="248" t="str">
        <f>IF(A12="","",+A12)</f>
        <v>Other</v>
      </c>
      <c r="Q12" s="355"/>
      <c r="R12" s="584">
        <f>+N12</f>
        <v>0</v>
      </c>
      <c r="S12" s="229">
        <f t="shared" ref="S12:AC12" si="10">+R12</f>
        <v>0</v>
      </c>
      <c r="T12" s="229">
        <f t="shared" si="10"/>
        <v>0</v>
      </c>
      <c r="U12" s="229">
        <f t="shared" si="10"/>
        <v>0</v>
      </c>
      <c r="V12" s="229">
        <f t="shared" si="10"/>
        <v>0</v>
      </c>
      <c r="W12" s="229">
        <f t="shared" si="10"/>
        <v>0</v>
      </c>
      <c r="X12" s="229">
        <f t="shared" si="10"/>
        <v>0</v>
      </c>
      <c r="Y12" s="229">
        <f t="shared" si="10"/>
        <v>0</v>
      </c>
      <c r="Z12" s="229">
        <f t="shared" si="10"/>
        <v>0</v>
      </c>
      <c r="AA12" s="229">
        <f t="shared" si="10"/>
        <v>0</v>
      </c>
      <c r="AB12" s="229">
        <f t="shared" si="10"/>
        <v>0</v>
      </c>
      <c r="AC12" s="229">
        <f t="shared" si="10"/>
        <v>0</v>
      </c>
      <c r="AD12" s="353">
        <f>SUM(R12:AC12)</f>
        <v>0</v>
      </c>
    </row>
    <row r="13" spans="1:30">
      <c r="A13" s="321" t="s">
        <v>5</v>
      </c>
      <c r="B13" s="355"/>
      <c r="C13" s="584">
        <v>0</v>
      </c>
      <c r="D13" s="229">
        <f t="shared" ref="D13:N13" si="11">+C13</f>
        <v>0</v>
      </c>
      <c r="E13" s="229">
        <f t="shared" si="11"/>
        <v>0</v>
      </c>
      <c r="F13" s="229">
        <f t="shared" si="11"/>
        <v>0</v>
      </c>
      <c r="G13" s="229">
        <f t="shared" si="11"/>
        <v>0</v>
      </c>
      <c r="H13" s="229">
        <f t="shared" si="11"/>
        <v>0</v>
      </c>
      <c r="I13" s="229">
        <f t="shared" si="11"/>
        <v>0</v>
      </c>
      <c r="J13" s="229">
        <f t="shared" si="11"/>
        <v>0</v>
      </c>
      <c r="K13" s="229">
        <f t="shared" si="11"/>
        <v>0</v>
      </c>
      <c r="L13" s="229">
        <f t="shared" si="11"/>
        <v>0</v>
      </c>
      <c r="M13" s="229">
        <f t="shared" si="11"/>
        <v>0</v>
      </c>
      <c r="N13" s="229">
        <f t="shared" si="11"/>
        <v>0</v>
      </c>
      <c r="O13" s="353">
        <f t="shared" si="1"/>
        <v>0</v>
      </c>
      <c r="P13" s="248" t="str">
        <f t="shared" si="2"/>
        <v>Other</v>
      </c>
      <c r="Q13" s="355"/>
      <c r="R13" s="584">
        <f>+N13</f>
        <v>0</v>
      </c>
      <c r="S13" s="229">
        <f t="shared" ref="S13:AC13" si="12">+R13</f>
        <v>0</v>
      </c>
      <c r="T13" s="229">
        <f t="shared" si="12"/>
        <v>0</v>
      </c>
      <c r="U13" s="229">
        <f t="shared" si="12"/>
        <v>0</v>
      </c>
      <c r="V13" s="229">
        <f t="shared" si="12"/>
        <v>0</v>
      </c>
      <c r="W13" s="229">
        <f t="shared" si="12"/>
        <v>0</v>
      </c>
      <c r="X13" s="229">
        <f t="shared" si="12"/>
        <v>0</v>
      </c>
      <c r="Y13" s="229">
        <f t="shared" si="12"/>
        <v>0</v>
      </c>
      <c r="Z13" s="229">
        <f t="shared" si="12"/>
        <v>0</v>
      </c>
      <c r="AA13" s="229">
        <f t="shared" si="12"/>
        <v>0</v>
      </c>
      <c r="AB13" s="229">
        <f t="shared" si="12"/>
        <v>0</v>
      </c>
      <c r="AC13" s="229">
        <f t="shared" si="12"/>
        <v>0</v>
      </c>
      <c r="AD13" s="353">
        <f t="shared" si="4"/>
        <v>0</v>
      </c>
    </row>
    <row r="14" spans="1:30">
      <c r="A14" s="321" t="s">
        <v>5</v>
      </c>
      <c r="B14" s="355"/>
      <c r="C14" s="584">
        <v>0</v>
      </c>
      <c r="D14" s="229">
        <f t="shared" ref="D14:N14" si="13">+C14</f>
        <v>0</v>
      </c>
      <c r="E14" s="229">
        <f t="shared" si="13"/>
        <v>0</v>
      </c>
      <c r="F14" s="229">
        <f t="shared" si="13"/>
        <v>0</v>
      </c>
      <c r="G14" s="229">
        <f t="shared" si="13"/>
        <v>0</v>
      </c>
      <c r="H14" s="229">
        <f t="shared" si="13"/>
        <v>0</v>
      </c>
      <c r="I14" s="229">
        <f t="shared" si="13"/>
        <v>0</v>
      </c>
      <c r="J14" s="229">
        <f t="shared" si="13"/>
        <v>0</v>
      </c>
      <c r="K14" s="229">
        <f t="shared" si="13"/>
        <v>0</v>
      </c>
      <c r="L14" s="229">
        <f t="shared" si="13"/>
        <v>0</v>
      </c>
      <c r="M14" s="229">
        <f t="shared" si="13"/>
        <v>0</v>
      </c>
      <c r="N14" s="229">
        <f t="shared" si="13"/>
        <v>0</v>
      </c>
      <c r="O14" s="353">
        <f t="shared" si="1"/>
        <v>0</v>
      </c>
      <c r="P14" s="248" t="str">
        <f t="shared" si="2"/>
        <v>Other</v>
      </c>
      <c r="Q14" s="355"/>
      <c r="R14" s="584">
        <f t="shared" ref="R14:R22" si="14">+N14</f>
        <v>0</v>
      </c>
      <c r="S14" s="229">
        <f t="shared" ref="S14:AC14" si="15">+R14</f>
        <v>0</v>
      </c>
      <c r="T14" s="229">
        <f t="shared" si="15"/>
        <v>0</v>
      </c>
      <c r="U14" s="229">
        <f t="shared" si="15"/>
        <v>0</v>
      </c>
      <c r="V14" s="229">
        <f t="shared" si="15"/>
        <v>0</v>
      </c>
      <c r="W14" s="229">
        <f t="shared" si="15"/>
        <v>0</v>
      </c>
      <c r="X14" s="229">
        <f t="shared" si="15"/>
        <v>0</v>
      </c>
      <c r="Y14" s="229">
        <f t="shared" si="15"/>
        <v>0</v>
      </c>
      <c r="Z14" s="229">
        <f t="shared" si="15"/>
        <v>0</v>
      </c>
      <c r="AA14" s="229">
        <f t="shared" si="15"/>
        <v>0</v>
      </c>
      <c r="AB14" s="229">
        <f t="shared" si="15"/>
        <v>0</v>
      </c>
      <c r="AC14" s="229">
        <f t="shared" si="15"/>
        <v>0</v>
      </c>
      <c r="AD14" s="353">
        <f t="shared" si="4"/>
        <v>0</v>
      </c>
    </row>
    <row r="15" spans="1:30">
      <c r="A15" s="321" t="s">
        <v>5</v>
      </c>
      <c r="B15" s="355"/>
      <c r="C15" s="584">
        <v>0</v>
      </c>
      <c r="D15" s="229">
        <f t="shared" ref="D15:N15" si="16">+C15</f>
        <v>0</v>
      </c>
      <c r="E15" s="229">
        <f t="shared" si="16"/>
        <v>0</v>
      </c>
      <c r="F15" s="229">
        <f t="shared" si="16"/>
        <v>0</v>
      </c>
      <c r="G15" s="229">
        <f t="shared" si="16"/>
        <v>0</v>
      </c>
      <c r="H15" s="229">
        <f t="shared" si="16"/>
        <v>0</v>
      </c>
      <c r="I15" s="229">
        <f t="shared" si="16"/>
        <v>0</v>
      </c>
      <c r="J15" s="229">
        <f t="shared" si="16"/>
        <v>0</v>
      </c>
      <c r="K15" s="229">
        <f t="shared" si="16"/>
        <v>0</v>
      </c>
      <c r="L15" s="229">
        <f t="shared" si="16"/>
        <v>0</v>
      </c>
      <c r="M15" s="229">
        <f t="shared" si="16"/>
        <v>0</v>
      </c>
      <c r="N15" s="229">
        <f t="shared" si="16"/>
        <v>0</v>
      </c>
      <c r="O15" s="353">
        <f t="shared" si="1"/>
        <v>0</v>
      </c>
      <c r="P15" s="248" t="str">
        <f t="shared" si="2"/>
        <v>Other</v>
      </c>
      <c r="Q15" s="355"/>
      <c r="R15" s="584">
        <f t="shared" si="14"/>
        <v>0</v>
      </c>
      <c r="S15" s="229">
        <f t="shared" ref="S15:AC15" si="17">+R15</f>
        <v>0</v>
      </c>
      <c r="T15" s="229">
        <f t="shared" si="17"/>
        <v>0</v>
      </c>
      <c r="U15" s="229">
        <f t="shared" si="17"/>
        <v>0</v>
      </c>
      <c r="V15" s="229">
        <f t="shared" si="17"/>
        <v>0</v>
      </c>
      <c r="W15" s="229">
        <f t="shared" si="17"/>
        <v>0</v>
      </c>
      <c r="X15" s="229">
        <f t="shared" si="17"/>
        <v>0</v>
      </c>
      <c r="Y15" s="229">
        <f t="shared" si="17"/>
        <v>0</v>
      </c>
      <c r="Z15" s="229">
        <f t="shared" si="17"/>
        <v>0</v>
      </c>
      <c r="AA15" s="229">
        <f t="shared" si="17"/>
        <v>0</v>
      </c>
      <c r="AB15" s="229">
        <f t="shared" si="17"/>
        <v>0</v>
      </c>
      <c r="AC15" s="229">
        <f t="shared" si="17"/>
        <v>0</v>
      </c>
      <c r="AD15" s="353">
        <f t="shared" si="4"/>
        <v>0</v>
      </c>
    </row>
    <row r="16" spans="1:30">
      <c r="A16" s="321" t="s">
        <v>5</v>
      </c>
      <c r="B16" s="355"/>
      <c r="C16" s="584">
        <v>0</v>
      </c>
      <c r="D16" s="229">
        <f t="shared" ref="D16:N16" si="18">+C16</f>
        <v>0</v>
      </c>
      <c r="E16" s="229">
        <f t="shared" si="18"/>
        <v>0</v>
      </c>
      <c r="F16" s="229">
        <f t="shared" si="18"/>
        <v>0</v>
      </c>
      <c r="G16" s="229">
        <f t="shared" si="18"/>
        <v>0</v>
      </c>
      <c r="H16" s="229">
        <f t="shared" si="18"/>
        <v>0</v>
      </c>
      <c r="I16" s="229">
        <f t="shared" si="18"/>
        <v>0</v>
      </c>
      <c r="J16" s="229">
        <f t="shared" si="18"/>
        <v>0</v>
      </c>
      <c r="K16" s="229">
        <f t="shared" si="18"/>
        <v>0</v>
      </c>
      <c r="L16" s="229">
        <f t="shared" si="18"/>
        <v>0</v>
      </c>
      <c r="M16" s="229">
        <f t="shared" si="18"/>
        <v>0</v>
      </c>
      <c r="N16" s="229">
        <f t="shared" si="18"/>
        <v>0</v>
      </c>
      <c r="O16" s="353">
        <f t="shared" si="1"/>
        <v>0</v>
      </c>
      <c r="P16" s="248" t="str">
        <f t="shared" si="2"/>
        <v>Other</v>
      </c>
      <c r="Q16" s="355"/>
      <c r="R16" s="584">
        <f t="shared" si="14"/>
        <v>0</v>
      </c>
      <c r="S16" s="229">
        <f t="shared" ref="S16:AC16" si="19">+R16</f>
        <v>0</v>
      </c>
      <c r="T16" s="229">
        <f t="shared" si="19"/>
        <v>0</v>
      </c>
      <c r="U16" s="229">
        <f t="shared" si="19"/>
        <v>0</v>
      </c>
      <c r="V16" s="229">
        <f t="shared" si="19"/>
        <v>0</v>
      </c>
      <c r="W16" s="229">
        <f t="shared" si="19"/>
        <v>0</v>
      </c>
      <c r="X16" s="229">
        <f t="shared" si="19"/>
        <v>0</v>
      </c>
      <c r="Y16" s="229">
        <f t="shared" si="19"/>
        <v>0</v>
      </c>
      <c r="Z16" s="229">
        <f t="shared" si="19"/>
        <v>0</v>
      </c>
      <c r="AA16" s="229">
        <f t="shared" si="19"/>
        <v>0</v>
      </c>
      <c r="AB16" s="229">
        <f t="shared" si="19"/>
        <v>0</v>
      </c>
      <c r="AC16" s="229">
        <f t="shared" si="19"/>
        <v>0</v>
      </c>
      <c r="AD16" s="353">
        <f t="shared" si="4"/>
        <v>0</v>
      </c>
    </row>
    <row r="17" spans="1:30">
      <c r="A17" s="321" t="s">
        <v>5</v>
      </c>
      <c r="B17" s="355"/>
      <c r="C17" s="584">
        <v>0</v>
      </c>
      <c r="D17" s="229">
        <f t="shared" ref="D17:N17" si="20">+C17</f>
        <v>0</v>
      </c>
      <c r="E17" s="229">
        <f t="shared" si="20"/>
        <v>0</v>
      </c>
      <c r="F17" s="229">
        <f t="shared" si="20"/>
        <v>0</v>
      </c>
      <c r="G17" s="229">
        <f t="shared" si="20"/>
        <v>0</v>
      </c>
      <c r="H17" s="229">
        <f t="shared" si="20"/>
        <v>0</v>
      </c>
      <c r="I17" s="229">
        <f t="shared" si="20"/>
        <v>0</v>
      </c>
      <c r="J17" s="229">
        <f t="shared" si="20"/>
        <v>0</v>
      </c>
      <c r="K17" s="229">
        <f t="shared" si="20"/>
        <v>0</v>
      </c>
      <c r="L17" s="229">
        <f t="shared" si="20"/>
        <v>0</v>
      </c>
      <c r="M17" s="229">
        <f t="shared" si="20"/>
        <v>0</v>
      </c>
      <c r="N17" s="229">
        <f t="shared" si="20"/>
        <v>0</v>
      </c>
      <c r="O17" s="353">
        <f t="shared" si="1"/>
        <v>0</v>
      </c>
      <c r="P17" s="248" t="str">
        <f t="shared" si="2"/>
        <v>Other</v>
      </c>
      <c r="Q17" s="355"/>
      <c r="R17" s="584">
        <f t="shared" si="14"/>
        <v>0</v>
      </c>
      <c r="S17" s="229">
        <f>+R17</f>
        <v>0</v>
      </c>
      <c r="T17" s="229">
        <f t="shared" ref="T17:AC17" si="21">+S17</f>
        <v>0</v>
      </c>
      <c r="U17" s="229">
        <f t="shared" si="21"/>
        <v>0</v>
      </c>
      <c r="V17" s="229">
        <f t="shared" si="21"/>
        <v>0</v>
      </c>
      <c r="W17" s="229">
        <f t="shared" si="21"/>
        <v>0</v>
      </c>
      <c r="X17" s="229">
        <f t="shared" si="21"/>
        <v>0</v>
      </c>
      <c r="Y17" s="229">
        <f t="shared" si="21"/>
        <v>0</v>
      </c>
      <c r="Z17" s="229">
        <f t="shared" si="21"/>
        <v>0</v>
      </c>
      <c r="AA17" s="229">
        <f t="shared" si="21"/>
        <v>0</v>
      </c>
      <c r="AB17" s="229">
        <f t="shared" si="21"/>
        <v>0</v>
      </c>
      <c r="AC17" s="229">
        <f t="shared" si="21"/>
        <v>0</v>
      </c>
      <c r="AD17" s="353">
        <f t="shared" si="4"/>
        <v>0</v>
      </c>
    </row>
    <row r="18" spans="1:30">
      <c r="A18" s="321" t="s">
        <v>5</v>
      </c>
      <c r="B18" s="355"/>
      <c r="C18" s="584">
        <v>0</v>
      </c>
      <c r="D18" s="229">
        <f t="shared" ref="D18:N18" si="22">+C18</f>
        <v>0</v>
      </c>
      <c r="E18" s="229">
        <f t="shared" si="22"/>
        <v>0</v>
      </c>
      <c r="F18" s="229">
        <f t="shared" si="22"/>
        <v>0</v>
      </c>
      <c r="G18" s="229">
        <f t="shared" si="22"/>
        <v>0</v>
      </c>
      <c r="H18" s="229">
        <f t="shared" si="22"/>
        <v>0</v>
      </c>
      <c r="I18" s="229">
        <f t="shared" si="22"/>
        <v>0</v>
      </c>
      <c r="J18" s="229">
        <f t="shared" si="22"/>
        <v>0</v>
      </c>
      <c r="K18" s="229">
        <f t="shared" si="22"/>
        <v>0</v>
      </c>
      <c r="L18" s="229">
        <f t="shared" si="22"/>
        <v>0</v>
      </c>
      <c r="M18" s="229">
        <f t="shared" si="22"/>
        <v>0</v>
      </c>
      <c r="N18" s="229">
        <f t="shared" si="22"/>
        <v>0</v>
      </c>
      <c r="O18" s="353">
        <f t="shared" si="1"/>
        <v>0</v>
      </c>
      <c r="P18" s="248" t="str">
        <f t="shared" si="2"/>
        <v>Other</v>
      </c>
      <c r="Q18" s="355"/>
      <c r="R18" s="584">
        <f t="shared" si="14"/>
        <v>0</v>
      </c>
      <c r="S18" s="229">
        <f>+R18</f>
        <v>0</v>
      </c>
      <c r="T18" s="229">
        <f t="shared" ref="T18:AB18" si="23">+S18</f>
        <v>0</v>
      </c>
      <c r="U18" s="229">
        <f t="shared" si="23"/>
        <v>0</v>
      </c>
      <c r="V18" s="229">
        <f t="shared" si="23"/>
        <v>0</v>
      </c>
      <c r="W18" s="229">
        <f t="shared" si="23"/>
        <v>0</v>
      </c>
      <c r="X18" s="229">
        <f t="shared" si="23"/>
        <v>0</v>
      </c>
      <c r="Y18" s="229">
        <f t="shared" si="23"/>
        <v>0</v>
      </c>
      <c r="Z18" s="229">
        <f t="shared" si="23"/>
        <v>0</v>
      </c>
      <c r="AA18" s="229">
        <f t="shared" si="23"/>
        <v>0</v>
      </c>
      <c r="AB18" s="229">
        <f t="shared" si="23"/>
        <v>0</v>
      </c>
      <c r="AC18" s="229">
        <f>+AB18</f>
        <v>0</v>
      </c>
      <c r="AD18" s="353">
        <f t="shared" si="4"/>
        <v>0</v>
      </c>
    </row>
    <row r="19" spans="1:30" ht="18" customHeight="1">
      <c r="A19" s="321" t="s">
        <v>5</v>
      </c>
      <c r="B19" s="355"/>
      <c r="C19" s="584">
        <v>0</v>
      </c>
      <c r="D19" s="229">
        <f t="shared" ref="D19:N19" si="24">+C19</f>
        <v>0</v>
      </c>
      <c r="E19" s="229">
        <f t="shared" si="24"/>
        <v>0</v>
      </c>
      <c r="F19" s="229">
        <f t="shared" si="24"/>
        <v>0</v>
      </c>
      <c r="G19" s="229">
        <f t="shared" si="24"/>
        <v>0</v>
      </c>
      <c r="H19" s="229">
        <f t="shared" si="24"/>
        <v>0</v>
      </c>
      <c r="I19" s="229">
        <f t="shared" si="24"/>
        <v>0</v>
      </c>
      <c r="J19" s="229">
        <f t="shared" si="24"/>
        <v>0</v>
      </c>
      <c r="K19" s="229">
        <f t="shared" si="24"/>
        <v>0</v>
      </c>
      <c r="L19" s="229">
        <f t="shared" si="24"/>
        <v>0</v>
      </c>
      <c r="M19" s="229">
        <f t="shared" si="24"/>
        <v>0</v>
      </c>
      <c r="N19" s="229">
        <f t="shared" si="24"/>
        <v>0</v>
      </c>
      <c r="O19" s="353">
        <f t="shared" si="1"/>
        <v>0</v>
      </c>
      <c r="P19" s="248" t="str">
        <f t="shared" si="2"/>
        <v>Other</v>
      </c>
      <c r="Q19" s="355"/>
      <c r="R19" s="584">
        <f t="shared" si="14"/>
        <v>0</v>
      </c>
      <c r="S19" s="229">
        <f t="shared" ref="S19:AC19" si="25">+R19</f>
        <v>0</v>
      </c>
      <c r="T19" s="229">
        <f t="shared" si="25"/>
        <v>0</v>
      </c>
      <c r="U19" s="229">
        <f t="shared" si="25"/>
        <v>0</v>
      </c>
      <c r="V19" s="229">
        <f t="shared" si="25"/>
        <v>0</v>
      </c>
      <c r="W19" s="229">
        <f t="shared" si="25"/>
        <v>0</v>
      </c>
      <c r="X19" s="229">
        <f t="shared" si="25"/>
        <v>0</v>
      </c>
      <c r="Y19" s="229">
        <f t="shared" si="25"/>
        <v>0</v>
      </c>
      <c r="Z19" s="229">
        <f t="shared" si="25"/>
        <v>0</v>
      </c>
      <c r="AA19" s="229">
        <f t="shared" si="25"/>
        <v>0</v>
      </c>
      <c r="AB19" s="229">
        <f t="shared" si="25"/>
        <v>0</v>
      </c>
      <c r="AC19" s="229">
        <f t="shared" si="25"/>
        <v>0</v>
      </c>
      <c r="AD19" s="353">
        <f t="shared" si="4"/>
        <v>0</v>
      </c>
    </row>
    <row r="20" spans="1:30">
      <c r="A20" s="321" t="s">
        <v>5</v>
      </c>
      <c r="B20" s="323"/>
      <c r="C20" s="584">
        <v>0</v>
      </c>
      <c r="D20" s="229">
        <f t="shared" ref="D20:N20" si="26">+C20</f>
        <v>0</v>
      </c>
      <c r="E20" s="229">
        <f t="shared" si="26"/>
        <v>0</v>
      </c>
      <c r="F20" s="229">
        <f t="shared" si="26"/>
        <v>0</v>
      </c>
      <c r="G20" s="229">
        <f t="shared" si="26"/>
        <v>0</v>
      </c>
      <c r="H20" s="229">
        <f t="shared" si="26"/>
        <v>0</v>
      </c>
      <c r="I20" s="229">
        <f t="shared" si="26"/>
        <v>0</v>
      </c>
      <c r="J20" s="229">
        <f t="shared" si="26"/>
        <v>0</v>
      </c>
      <c r="K20" s="229">
        <f t="shared" si="26"/>
        <v>0</v>
      </c>
      <c r="L20" s="229">
        <f t="shared" si="26"/>
        <v>0</v>
      </c>
      <c r="M20" s="229">
        <f t="shared" si="26"/>
        <v>0</v>
      </c>
      <c r="N20" s="229">
        <f t="shared" si="26"/>
        <v>0</v>
      </c>
      <c r="O20" s="353">
        <f>SUM(C20:N20)</f>
        <v>0</v>
      </c>
      <c r="P20" s="248" t="str">
        <f t="shared" si="2"/>
        <v>Other</v>
      </c>
      <c r="Q20" s="323"/>
      <c r="R20" s="584">
        <f t="shared" si="14"/>
        <v>0</v>
      </c>
      <c r="S20" s="229">
        <f t="shared" ref="S20:AC20" si="27">+R20</f>
        <v>0</v>
      </c>
      <c r="T20" s="229">
        <f t="shared" si="27"/>
        <v>0</v>
      </c>
      <c r="U20" s="229">
        <f t="shared" si="27"/>
        <v>0</v>
      </c>
      <c r="V20" s="229">
        <f t="shared" si="27"/>
        <v>0</v>
      </c>
      <c r="W20" s="229">
        <f t="shared" si="27"/>
        <v>0</v>
      </c>
      <c r="X20" s="229">
        <f t="shared" si="27"/>
        <v>0</v>
      </c>
      <c r="Y20" s="229">
        <f t="shared" si="27"/>
        <v>0</v>
      </c>
      <c r="Z20" s="229">
        <f t="shared" si="27"/>
        <v>0</v>
      </c>
      <c r="AA20" s="229">
        <f t="shared" si="27"/>
        <v>0</v>
      </c>
      <c r="AB20" s="229">
        <f t="shared" si="27"/>
        <v>0</v>
      </c>
      <c r="AC20" s="229">
        <f t="shared" si="27"/>
        <v>0</v>
      </c>
      <c r="AD20" s="353">
        <f t="shared" si="4"/>
        <v>0</v>
      </c>
    </row>
    <row r="21" spans="1:30">
      <c r="A21" s="321" t="s">
        <v>5</v>
      </c>
      <c r="B21" s="323"/>
      <c r="C21" s="584">
        <v>0</v>
      </c>
      <c r="D21" s="229">
        <f t="shared" ref="D21:N21" si="28">+C21</f>
        <v>0</v>
      </c>
      <c r="E21" s="229">
        <f t="shared" si="28"/>
        <v>0</v>
      </c>
      <c r="F21" s="229">
        <f t="shared" si="28"/>
        <v>0</v>
      </c>
      <c r="G21" s="229">
        <f t="shared" si="28"/>
        <v>0</v>
      </c>
      <c r="H21" s="229">
        <f t="shared" si="28"/>
        <v>0</v>
      </c>
      <c r="I21" s="229">
        <f t="shared" si="28"/>
        <v>0</v>
      </c>
      <c r="J21" s="229">
        <f t="shared" si="28"/>
        <v>0</v>
      </c>
      <c r="K21" s="229">
        <f t="shared" si="28"/>
        <v>0</v>
      </c>
      <c r="L21" s="229">
        <f t="shared" si="28"/>
        <v>0</v>
      </c>
      <c r="M21" s="229">
        <f t="shared" si="28"/>
        <v>0</v>
      </c>
      <c r="N21" s="229">
        <f t="shared" si="28"/>
        <v>0</v>
      </c>
      <c r="O21" s="353">
        <f>SUM(C21:N21)</f>
        <v>0</v>
      </c>
      <c r="P21" s="248" t="str">
        <f t="shared" si="2"/>
        <v>Other</v>
      </c>
      <c r="Q21" s="323"/>
      <c r="R21" s="584">
        <f t="shared" si="14"/>
        <v>0</v>
      </c>
      <c r="S21" s="229">
        <f>+R21</f>
        <v>0</v>
      </c>
      <c r="T21" s="229">
        <f>+S21</f>
        <v>0</v>
      </c>
      <c r="U21" s="229">
        <f t="shared" ref="U21:AC21" si="29">+T21</f>
        <v>0</v>
      </c>
      <c r="V21" s="229">
        <f t="shared" si="29"/>
        <v>0</v>
      </c>
      <c r="W21" s="229">
        <f t="shared" si="29"/>
        <v>0</v>
      </c>
      <c r="X21" s="229">
        <f t="shared" si="29"/>
        <v>0</v>
      </c>
      <c r="Y21" s="229">
        <f t="shared" si="29"/>
        <v>0</v>
      </c>
      <c r="Z21" s="229">
        <f t="shared" si="29"/>
        <v>0</v>
      </c>
      <c r="AA21" s="229">
        <f t="shared" si="29"/>
        <v>0</v>
      </c>
      <c r="AB21" s="229">
        <f t="shared" si="29"/>
        <v>0</v>
      </c>
      <c r="AC21" s="229">
        <f t="shared" si="29"/>
        <v>0</v>
      </c>
      <c r="AD21" s="353">
        <f t="shared" si="4"/>
        <v>0</v>
      </c>
    </row>
    <row r="22" spans="1:30">
      <c r="A22" s="321" t="s">
        <v>5</v>
      </c>
      <c r="B22" s="323"/>
      <c r="C22" s="584">
        <v>0</v>
      </c>
      <c r="D22" s="229">
        <f t="shared" ref="D22:N22" si="30">+C22</f>
        <v>0</v>
      </c>
      <c r="E22" s="229">
        <f t="shared" si="30"/>
        <v>0</v>
      </c>
      <c r="F22" s="229">
        <f t="shared" si="30"/>
        <v>0</v>
      </c>
      <c r="G22" s="229">
        <f t="shared" si="30"/>
        <v>0</v>
      </c>
      <c r="H22" s="229">
        <f t="shared" si="30"/>
        <v>0</v>
      </c>
      <c r="I22" s="229">
        <f t="shared" si="30"/>
        <v>0</v>
      </c>
      <c r="J22" s="229">
        <f t="shared" si="30"/>
        <v>0</v>
      </c>
      <c r="K22" s="229">
        <f t="shared" si="30"/>
        <v>0</v>
      </c>
      <c r="L22" s="229">
        <f t="shared" si="30"/>
        <v>0</v>
      </c>
      <c r="M22" s="229">
        <f t="shared" si="30"/>
        <v>0</v>
      </c>
      <c r="N22" s="229">
        <f t="shared" si="30"/>
        <v>0</v>
      </c>
      <c r="O22" s="353">
        <f>SUM(C22:N22)</f>
        <v>0</v>
      </c>
      <c r="P22" s="248" t="str">
        <f t="shared" si="2"/>
        <v>Other</v>
      </c>
      <c r="Q22" s="323"/>
      <c r="R22" s="584">
        <f t="shared" si="14"/>
        <v>0</v>
      </c>
      <c r="S22" s="229">
        <f>+R22</f>
        <v>0</v>
      </c>
      <c r="T22" s="229">
        <f>+S22</f>
        <v>0</v>
      </c>
      <c r="U22" s="229">
        <f>+T22</f>
        <v>0</v>
      </c>
      <c r="V22" s="229">
        <f>+U22</f>
        <v>0</v>
      </c>
      <c r="W22" s="229">
        <f t="shared" ref="W22:AC22" si="31">+V22</f>
        <v>0</v>
      </c>
      <c r="X22" s="229">
        <f t="shared" si="31"/>
        <v>0</v>
      </c>
      <c r="Y22" s="229">
        <f t="shared" si="31"/>
        <v>0</v>
      </c>
      <c r="Z22" s="229">
        <f t="shared" si="31"/>
        <v>0</v>
      </c>
      <c r="AA22" s="229">
        <f t="shared" si="31"/>
        <v>0</v>
      </c>
      <c r="AB22" s="229">
        <f t="shared" si="31"/>
        <v>0</v>
      </c>
      <c r="AC22" s="229">
        <f t="shared" si="31"/>
        <v>0</v>
      </c>
      <c r="AD22" s="353">
        <f t="shared" si="4"/>
        <v>0</v>
      </c>
    </row>
    <row r="23" spans="1:30">
      <c r="A23" s="321" t="s">
        <v>5</v>
      </c>
      <c r="B23" s="355"/>
      <c r="C23" s="584">
        <v>0</v>
      </c>
      <c r="D23" s="229">
        <f t="shared" ref="D23:N23" si="32">+C23</f>
        <v>0</v>
      </c>
      <c r="E23" s="229">
        <f t="shared" si="32"/>
        <v>0</v>
      </c>
      <c r="F23" s="229">
        <f t="shared" si="32"/>
        <v>0</v>
      </c>
      <c r="G23" s="229">
        <f t="shared" si="32"/>
        <v>0</v>
      </c>
      <c r="H23" s="229">
        <f t="shared" si="32"/>
        <v>0</v>
      </c>
      <c r="I23" s="229">
        <f t="shared" si="32"/>
        <v>0</v>
      </c>
      <c r="J23" s="229">
        <f t="shared" si="32"/>
        <v>0</v>
      </c>
      <c r="K23" s="229">
        <f t="shared" si="32"/>
        <v>0</v>
      </c>
      <c r="L23" s="229">
        <f t="shared" si="32"/>
        <v>0</v>
      </c>
      <c r="M23" s="229">
        <f t="shared" si="32"/>
        <v>0</v>
      </c>
      <c r="N23" s="229">
        <f t="shared" si="32"/>
        <v>0</v>
      </c>
      <c r="O23" s="353">
        <f t="shared" ref="O23:O29" si="33">SUM(C23:N23)</f>
        <v>0</v>
      </c>
      <c r="P23" s="248" t="str">
        <f t="shared" ref="P23:P32" si="34">IF(A23="","",+A23)</f>
        <v>Other</v>
      </c>
      <c r="Q23" s="355"/>
      <c r="R23" s="584">
        <f>+N23</f>
        <v>0</v>
      </c>
      <c r="S23" s="229">
        <f t="shared" ref="S23:AC23" si="35">+R23</f>
        <v>0</v>
      </c>
      <c r="T23" s="229">
        <f t="shared" si="35"/>
        <v>0</v>
      </c>
      <c r="U23" s="229">
        <f t="shared" si="35"/>
        <v>0</v>
      </c>
      <c r="V23" s="229">
        <f t="shared" si="35"/>
        <v>0</v>
      </c>
      <c r="W23" s="229">
        <f t="shared" si="35"/>
        <v>0</v>
      </c>
      <c r="X23" s="229">
        <f t="shared" si="35"/>
        <v>0</v>
      </c>
      <c r="Y23" s="229">
        <f t="shared" si="35"/>
        <v>0</v>
      </c>
      <c r="Z23" s="229">
        <f t="shared" si="35"/>
        <v>0</v>
      </c>
      <c r="AA23" s="229">
        <f t="shared" si="35"/>
        <v>0</v>
      </c>
      <c r="AB23" s="229">
        <f t="shared" si="35"/>
        <v>0</v>
      </c>
      <c r="AC23" s="229">
        <f t="shared" si="35"/>
        <v>0</v>
      </c>
      <c r="AD23" s="353">
        <f t="shared" ref="AD23:AD32" si="36">SUM(R23:AC23)</f>
        <v>0</v>
      </c>
    </row>
    <row r="24" spans="1:30">
      <c r="A24" s="321" t="s">
        <v>5</v>
      </c>
      <c r="B24" s="355"/>
      <c r="C24" s="584">
        <v>0</v>
      </c>
      <c r="D24" s="229">
        <f t="shared" ref="D24:N24" si="37">+C24</f>
        <v>0</v>
      </c>
      <c r="E24" s="229">
        <f t="shared" si="37"/>
        <v>0</v>
      </c>
      <c r="F24" s="229">
        <f t="shared" si="37"/>
        <v>0</v>
      </c>
      <c r="G24" s="229">
        <f t="shared" si="37"/>
        <v>0</v>
      </c>
      <c r="H24" s="229">
        <f t="shared" si="37"/>
        <v>0</v>
      </c>
      <c r="I24" s="229">
        <f t="shared" si="37"/>
        <v>0</v>
      </c>
      <c r="J24" s="229">
        <f t="shared" si="37"/>
        <v>0</v>
      </c>
      <c r="K24" s="229">
        <f t="shared" si="37"/>
        <v>0</v>
      </c>
      <c r="L24" s="229">
        <f t="shared" si="37"/>
        <v>0</v>
      </c>
      <c r="M24" s="229">
        <f t="shared" si="37"/>
        <v>0</v>
      </c>
      <c r="N24" s="229">
        <f t="shared" si="37"/>
        <v>0</v>
      </c>
      <c r="O24" s="353">
        <f t="shared" si="33"/>
        <v>0</v>
      </c>
      <c r="P24" s="248" t="str">
        <f t="shared" si="34"/>
        <v>Other</v>
      </c>
      <c r="Q24" s="355"/>
      <c r="R24" s="584">
        <f t="shared" ref="R24:R32" si="38">+N24</f>
        <v>0</v>
      </c>
      <c r="S24" s="229">
        <f t="shared" ref="S24:AC24" si="39">+R24</f>
        <v>0</v>
      </c>
      <c r="T24" s="229">
        <f t="shared" si="39"/>
        <v>0</v>
      </c>
      <c r="U24" s="229">
        <f t="shared" si="39"/>
        <v>0</v>
      </c>
      <c r="V24" s="229">
        <f t="shared" si="39"/>
        <v>0</v>
      </c>
      <c r="W24" s="229">
        <f t="shared" si="39"/>
        <v>0</v>
      </c>
      <c r="X24" s="229">
        <f t="shared" si="39"/>
        <v>0</v>
      </c>
      <c r="Y24" s="229">
        <f t="shared" si="39"/>
        <v>0</v>
      </c>
      <c r="Z24" s="229">
        <f t="shared" si="39"/>
        <v>0</v>
      </c>
      <c r="AA24" s="229">
        <f t="shared" si="39"/>
        <v>0</v>
      </c>
      <c r="AB24" s="229">
        <f t="shared" si="39"/>
        <v>0</v>
      </c>
      <c r="AC24" s="229">
        <f t="shared" si="39"/>
        <v>0</v>
      </c>
      <c r="AD24" s="353">
        <f t="shared" si="36"/>
        <v>0</v>
      </c>
    </row>
    <row r="25" spans="1:30">
      <c r="A25" s="321" t="s">
        <v>5</v>
      </c>
      <c r="B25" s="355"/>
      <c r="C25" s="584">
        <v>0</v>
      </c>
      <c r="D25" s="229">
        <f t="shared" ref="D25:N25" si="40">+C25</f>
        <v>0</v>
      </c>
      <c r="E25" s="229">
        <f t="shared" si="40"/>
        <v>0</v>
      </c>
      <c r="F25" s="229">
        <f t="shared" si="40"/>
        <v>0</v>
      </c>
      <c r="G25" s="229">
        <f t="shared" si="40"/>
        <v>0</v>
      </c>
      <c r="H25" s="229">
        <f t="shared" si="40"/>
        <v>0</v>
      </c>
      <c r="I25" s="229">
        <f t="shared" si="40"/>
        <v>0</v>
      </c>
      <c r="J25" s="229">
        <f t="shared" si="40"/>
        <v>0</v>
      </c>
      <c r="K25" s="229">
        <f t="shared" si="40"/>
        <v>0</v>
      </c>
      <c r="L25" s="229">
        <f t="shared" si="40"/>
        <v>0</v>
      </c>
      <c r="M25" s="229">
        <f t="shared" si="40"/>
        <v>0</v>
      </c>
      <c r="N25" s="229">
        <f t="shared" si="40"/>
        <v>0</v>
      </c>
      <c r="O25" s="353">
        <f t="shared" si="33"/>
        <v>0</v>
      </c>
      <c r="P25" s="248" t="str">
        <f t="shared" si="34"/>
        <v>Other</v>
      </c>
      <c r="Q25" s="355"/>
      <c r="R25" s="584">
        <f t="shared" si="38"/>
        <v>0</v>
      </c>
      <c r="S25" s="229">
        <f t="shared" ref="S25:AC25" si="41">+R25</f>
        <v>0</v>
      </c>
      <c r="T25" s="229">
        <f t="shared" si="41"/>
        <v>0</v>
      </c>
      <c r="U25" s="229">
        <f t="shared" si="41"/>
        <v>0</v>
      </c>
      <c r="V25" s="229">
        <f t="shared" si="41"/>
        <v>0</v>
      </c>
      <c r="W25" s="229">
        <f t="shared" si="41"/>
        <v>0</v>
      </c>
      <c r="X25" s="229">
        <f t="shared" si="41"/>
        <v>0</v>
      </c>
      <c r="Y25" s="229">
        <f t="shared" si="41"/>
        <v>0</v>
      </c>
      <c r="Z25" s="229">
        <f t="shared" si="41"/>
        <v>0</v>
      </c>
      <c r="AA25" s="229">
        <f t="shared" si="41"/>
        <v>0</v>
      </c>
      <c r="AB25" s="229">
        <f t="shared" si="41"/>
        <v>0</v>
      </c>
      <c r="AC25" s="229">
        <f t="shared" si="41"/>
        <v>0</v>
      </c>
      <c r="AD25" s="353">
        <f t="shared" si="36"/>
        <v>0</v>
      </c>
    </row>
    <row r="26" spans="1:30">
      <c r="A26" s="321" t="s">
        <v>5</v>
      </c>
      <c r="B26" s="355"/>
      <c r="C26" s="584">
        <v>0</v>
      </c>
      <c r="D26" s="229">
        <f t="shared" ref="D26:N26" si="42">+C26</f>
        <v>0</v>
      </c>
      <c r="E26" s="229">
        <f t="shared" si="42"/>
        <v>0</v>
      </c>
      <c r="F26" s="229">
        <f t="shared" si="42"/>
        <v>0</v>
      </c>
      <c r="G26" s="229">
        <f t="shared" si="42"/>
        <v>0</v>
      </c>
      <c r="H26" s="229">
        <f t="shared" si="42"/>
        <v>0</v>
      </c>
      <c r="I26" s="229">
        <f t="shared" si="42"/>
        <v>0</v>
      </c>
      <c r="J26" s="229">
        <f t="shared" si="42"/>
        <v>0</v>
      </c>
      <c r="K26" s="229">
        <f t="shared" si="42"/>
        <v>0</v>
      </c>
      <c r="L26" s="229">
        <f t="shared" si="42"/>
        <v>0</v>
      </c>
      <c r="M26" s="229">
        <f t="shared" si="42"/>
        <v>0</v>
      </c>
      <c r="N26" s="229">
        <f t="shared" si="42"/>
        <v>0</v>
      </c>
      <c r="O26" s="353">
        <f t="shared" si="33"/>
        <v>0</v>
      </c>
      <c r="P26" s="248" t="str">
        <f t="shared" si="34"/>
        <v>Other</v>
      </c>
      <c r="Q26" s="355"/>
      <c r="R26" s="584">
        <f t="shared" si="38"/>
        <v>0</v>
      </c>
      <c r="S26" s="229">
        <f t="shared" ref="S26:AC26" si="43">+R26</f>
        <v>0</v>
      </c>
      <c r="T26" s="229">
        <f t="shared" si="43"/>
        <v>0</v>
      </c>
      <c r="U26" s="229">
        <f t="shared" si="43"/>
        <v>0</v>
      </c>
      <c r="V26" s="229">
        <f t="shared" si="43"/>
        <v>0</v>
      </c>
      <c r="W26" s="229">
        <f t="shared" si="43"/>
        <v>0</v>
      </c>
      <c r="X26" s="229">
        <f t="shared" si="43"/>
        <v>0</v>
      </c>
      <c r="Y26" s="229">
        <f t="shared" si="43"/>
        <v>0</v>
      </c>
      <c r="Z26" s="229">
        <f t="shared" si="43"/>
        <v>0</v>
      </c>
      <c r="AA26" s="229">
        <f t="shared" si="43"/>
        <v>0</v>
      </c>
      <c r="AB26" s="229">
        <f t="shared" si="43"/>
        <v>0</v>
      </c>
      <c r="AC26" s="229">
        <f t="shared" si="43"/>
        <v>0</v>
      </c>
      <c r="AD26" s="353">
        <f t="shared" si="36"/>
        <v>0</v>
      </c>
    </row>
    <row r="27" spans="1:30">
      <c r="A27" s="321" t="s">
        <v>5</v>
      </c>
      <c r="B27" s="355"/>
      <c r="C27" s="584">
        <v>0</v>
      </c>
      <c r="D27" s="229">
        <f t="shared" ref="D27:N27" si="44">+C27</f>
        <v>0</v>
      </c>
      <c r="E27" s="229">
        <f t="shared" si="44"/>
        <v>0</v>
      </c>
      <c r="F27" s="229">
        <f t="shared" si="44"/>
        <v>0</v>
      </c>
      <c r="G27" s="229">
        <f t="shared" si="44"/>
        <v>0</v>
      </c>
      <c r="H27" s="229">
        <f t="shared" si="44"/>
        <v>0</v>
      </c>
      <c r="I27" s="229">
        <f t="shared" si="44"/>
        <v>0</v>
      </c>
      <c r="J27" s="229">
        <f t="shared" si="44"/>
        <v>0</v>
      </c>
      <c r="K27" s="229">
        <f t="shared" si="44"/>
        <v>0</v>
      </c>
      <c r="L27" s="229">
        <f t="shared" si="44"/>
        <v>0</v>
      </c>
      <c r="M27" s="229">
        <f t="shared" si="44"/>
        <v>0</v>
      </c>
      <c r="N27" s="229">
        <f t="shared" si="44"/>
        <v>0</v>
      </c>
      <c r="O27" s="353">
        <f t="shared" si="33"/>
        <v>0</v>
      </c>
      <c r="P27" s="248" t="str">
        <f t="shared" si="34"/>
        <v>Other</v>
      </c>
      <c r="Q27" s="355"/>
      <c r="R27" s="584">
        <f t="shared" si="38"/>
        <v>0</v>
      </c>
      <c r="S27" s="229">
        <f>+R27</f>
        <v>0</v>
      </c>
      <c r="T27" s="229">
        <f t="shared" ref="T27:AC27" si="45">+S27</f>
        <v>0</v>
      </c>
      <c r="U27" s="229">
        <f t="shared" si="45"/>
        <v>0</v>
      </c>
      <c r="V27" s="229">
        <f t="shared" si="45"/>
        <v>0</v>
      </c>
      <c r="W27" s="229">
        <f t="shared" si="45"/>
        <v>0</v>
      </c>
      <c r="X27" s="229">
        <f t="shared" si="45"/>
        <v>0</v>
      </c>
      <c r="Y27" s="229">
        <f t="shared" si="45"/>
        <v>0</v>
      </c>
      <c r="Z27" s="229">
        <f t="shared" si="45"/>
        <v>0</v>
      </c>
      <c r="AA27" s="229">
        <f t="shared" si="45"/>
        <v>0</v>
      </c>
      <c r="AB27" s="229">
        <f t="shared" si="45"/>
        <v>0</v>
      </c>
      <c r="AC27" s="229">
        <f t="shared" si="45"/>
        <v>0</v>
      </c>
      <c r="AD27" s="353">
        <f t="shared" si="36"/>
        <v>0</v>
      </c>
    </row>
    <row r="28" spans="1:30">
      <c r="A28" s="321" t="s">
        <v>5</v>
      </c>
      <c r="B28" s="355"/>
      <c r="C28" s="584">
        <v>0</v>
      </c>
      <c r="D28" s="229">
        <f t="shared" ref="D28:N28" si="46">+C28</f>
        <v>0</v>
      </c>
      <c r="E28" s="229">
        <f t="shared" si="46"/>
        <v>0</v>
      </c>
      <c r="F28" s="229">
        <f t="shared" si="46"/>
        <v>0</v>
      </c>
      <c r="G28" s="229">
        <f t="shared" si="46"/>
        <v>0</v>
      </c>
      <c r="H28" s="229">
        <f t="shared" si="46"/>
        <v>0</v>
      </c>
      <c r="I28" s="229">
        <f t="shared" si="46"/>
        <v>0</v>
      </c>
      <c r="J28" s="229">
        <f t="shared" si="46"/>
        <v>0</v>
      </c>
      <c r="K28" s="229">
        <f t="shared" si="46"/>
        <v>0</v>
      </c>
      <c r="L28" s="229">
        <f t="shared" si="46"/>
        <v>0</v>
      </c>
      <c r="M28" s="229">
        <f t="shared" si="46"/>
        <v>0</v>
      </c>
      <c r="N28" s="229">
        <f t="shared" si="46"/>
        <v>0</v>
      </c>
      <c r="O28" s="353">
        <f t="shared" si="33"/>
        <v>0</v>
      </c>
      <c r="P28" s="248" t="str">
        <f t="shared" si="34"/>
        <v>Other</v>
      </c>
      <c r="Q28" s="355"/>
      <c r="R28" s="584">
        <f t="shared" si="38"/>
        <v>0</v>
      </c>
      <c r="S28" s="229">
        <f>+R28</f>
        <v>0</v>
      </c>
      <c r="T28" s="229">
        <f t="shared" ref="T28:AB28" si="47">+S28</f>
        <v>0</v>
      </c>
      <c r="U28" s="229">
        <f t="shared" si="47"/>
        <v>0</v>
      </c>
      <c r="V28" s="229">
        <f t="shared" si="47"/>
        <v>0</v>
      </c>
      <c r="W28" s="229">
        <f t="shared" si="47"/>
        <v>0</v>
      </c>
      <c r="X28" s="229">
        <f t="shared" si="47"/>
        <v>0</v>
      </c>
      <c r="Y28" s="229">
        <f t="shared" si="47"/>
        <v>0</v>
      </c>
      <c r="Z28" s="229">
        <f t="shared" si="47"/>
        <v>0</v>
      </c>
      <c r="AA28" s="229">
        <f t="shared" si="47"/>
        <v>0</v>
      </c>
      <c r="AB28" s="229">
        <f t="shared" si="47"/>
        <v>0</v>
      </c>
      <c r="AC28" s="229">
        <f>+AB28</f>
        <v>0</v>
      </c>
      <c r="AD28" s="353">
        <f t="shared" si="36"/>
        <v>0</v>
      </c>
    </row>
    <row r="29" spans="1:30" ht="18" customHeight="1">
      <c r="A29" s="321" t="s">
        <v>5</v>
      </c>
      <c r="B29" s="355"/>
      <c r="C29" s="584">
        <v>0</v>
      </c>
      <c r="D29" s="229">
        <f t="shared" ref="D29:N29" si="48">+C29</f>
        <v>0</v>
      </c>
      <c r="E29" s="229">
        <f t="shared" si="48"/>
        <v>0</v>
      </c>
      <c r="F29" s="229">
        <f t="shared" si="48"/>
        <v>0</v>
      </c>
      <c r="G29" s="229">
        <f t="shared" si="48"/>
        <v>0</v>
      </c>
      <c r="H29" s="229">
        <f t="shared" si="48"/>
        <v>0</v>
      </c>
      <c r="I29" s="229">
        <f t="shared" si="48"/>
        <v>0</v>
      </c>
      <c r="J29" s="229">
        <f t="shared" si="48"/>
        <v>0</v>
      </c>
      <c r="K29" s="229">
        <f t="shared" si="48"/>
        <v>0</v>
      </c>
      <c r="L29" s="229">
        <f t="shared" si="48"/>
        <v>0</v>
      </c>
      <c r="M29" s="229">
        <f t="shared" si="48"/>
        <v>0</v>
      </c>
      <c r="N29" s="229">
        <f t="shared" si="48"/>
        <v>0</v>
      </c>
      <c r="O29" s="353">
        <f t="shared" si="33"/>
        <v>0</v>
      </c>
      <c r="P29" s="248" t="str">
        <f t="shared" si="34"/>
        <v>Other</v>
      </c>
      <c r="Q29" s="355"/>
      <c r="R29" s="584">
        <f t="shared" si="38"/>
        <v>0</v>
      </c>
      <c r="S29" s="229">
        <f t="shared" ref="S29:AC29" si="49">+R29</f>
        <v>0</v>
      </c>
      <c r="T29" s="229">
        <f t="shared" si="49"/>
        <v>0</v>
      </c>
      <c r="U29" s="229">
        <f t="shared" si="49"/>
        <v>0</v>
      </c>
      <c r="V29" s="229">
        <f t="shared" si="49"/>
        <v>0</v>
      </c>
      <c r="W29" s="229">
        <f t="shared" si="49"/>
        <v>0</v>
      </c>
      <c r="X29" s="229">
        <f t="shared" si="49"/>
        <v>0</v>
      </c>
      <c r="Y29" s="229">
        <f t="shared" si="49"/>
        <v>0</v>
      </c>
      <c r="Z29" s="229">
        <f t="shared" si="49"/>
        <v>0</v>
      </c>
      <c r="AA29" s="229">
        <f t="shared" si="49"/>
        <v>0</v>
      </c>
      <c r="AB29" s="229">
        <f t="shared" si="49"/>
        <v>0</v>
      </c>
      <c r="AC29" s="229">
        <f t="shared" si="49"/>
        <v>0</v>
      </c>
      <c r="AD29" s="353">
        <f t="shared" si="36"/>
        <v>0</v>
      </c>
    </row>
    <row r="30" spans="1:30">
      <c r="A30" s="321" t="s">
        <v>5</v>
      </c>
      <c r="B30" s="323"/>
      <c r="C30" s="584">
        <v>0</v>
      </c>
      <c r="D30" s="229">
        <f t="shared" ref="D30:N30" si="50">+C30</f>
        <v>0</v>
      </c>
      <c r="E30" s="229">
        <f t="shared" si="50"/>
        <v>0</v>
      </c>
      <c r="F30" s="229">
        <f t="shared" si="50"/>
        <v>0</v>
      </c>
      <c r="G30" s="229">
        <f t="shared" si="50"/>
        <v>0</v>
      </c>
      <c r="H30" s="229">
        <f t="shared" si="50"/>
        <v>0</v>
      </c>
      <c r="I30" s="229">
        <f t="shared" si="50"/>
        <v>0</v>
      </c>
      <c r="J30" s="229">
        <f t="shared" si="50"/>
        <v>0</v>
      </c>
      <c r="K30" s="229">
        <f t="shared" si="50"/>
        <v>0</v>
      </c>
      <c r="L30" s="229">
        <f t="shared" si="50"/>
        <v>0</v>
      </c>
      <c r="M30" s="229">
        <f t="shared" si="50"/>
        <v>0</v>
      </c>
      <c r="N30" s="229">
        <f t="shared" si="50"/>
        <v>0</v>
      </c>
      <c r="O30" s="353">
        <f>SUM(C30:N30)</f>
        <v>0</v>
      </c>
      <c r="P30" s="248" t="str">
        <f t="shared" si="34"/>
        <v>Other</v>
      </c>
      <c r="Q30" s="323"/>
      <c r="R30" s="584">
        <f t="shared" si="38"/>
        <v>0</v>
      </c>
      <c r="S30" s="229">
        <f t="shared" ref="S30:AC30" si="51">+R30</f>
        <v>0</v>
      </c>
      <c r="T30" s="229">
        <f t="shared" si="51"/>
        <v>0</v>
      </c>
      <c r="U30" s="229">
        <f t="shared" si="51"/>
        <v>0</v>
      </c>
      <c r="V30" s="229">
        <f t="shared" si="51"/>
        <v>0</v>
      </c>
      <c r="W30" s="229">
        <f t="shared" si="51"/>
        <v>0</v>
      </c>
      <c r="X30" s="229">
        <f t="shared" si="51"/>
        <v>0</v>
      </c>
      <c r="Y30" s="229">
        <f t="shared" si="51"/>
        <v>0</v>
      </c>
      <c r="Z30" s="229">
        <f t="shared" si="51"/>
        <v>0</v>
      </c>
      <c r="AA30" s="229">
        <f t="shared" si="51"/>
        <v>0</v>
      </c>
      <c r="AB30" s="229">
        <f t="shared" si="51"/>
        <v>0</v>
      </c>
      <c r="AC30" s="229">
        <f t="shared" si="51"/>
        <v>0</v>
      </c>
      <c r="AD30" s="353">
        <f t="shared" si="36"/>
        <v>0</v>
      </c>
    </row>
    <row r="31" spans="1:30">
      <c r="A31" s="321" t="s">
        <v>5</v>
      </c>
      <c r="B31" s="323"/>
      <c r="C31" s="584">
        <v>0</v>
      </c>
      <c r="D31" s="229">
        <f>+C31</f>
        <v>0</v>
      </c>
      <c r="E31" s="229">
        <f t="shared" ref="E31:N31" si="52">+D31</f>
        <v>0</v>
      </c>
      <c r="F31" s="229">
        <f t="shared" si="52"/>
        <v>0</v>
      </c>
      <c r="G31" s="229">
        <f t="shared" si="52"/>
        <v>0</v>
      </c>
      <c r="H31" s="229">
        <f t="shared" si="52"/>
        <v>0</v>
      </c>
      <c r="I31" s="229">
        <f t="shared" si="52"/>
        <v>0</v>
      </c>
      <c r="J31" s="229">
        <f t="shared" si="52"/>
        <v>0</v>
      </c>
      <c r="K31" s="229">
        <f t="shared" si="52"/>
        <v>0</v>
      </c>
      <c r="L31" s="229">
        <f t="shared" si="52"/>
        <v>0</v>
      </c>
      <c r="M31" s="229">
        <f t="shared" si="52"/>
        <v>0</v>
      </c>
      <c r="N31" s="229">
        <f t="shared" si="52"/>
        <v>0</v>
      </c>
      <c r="O31" s="353">
        <f>SUM(C31:N31)</f>
        <v>0</v>
      </c>
      <c r="P31" s="248" t="str">
        <f t="shared" si="34"/>
        <v>Other</v>
      </c>
      <c r="Q31" s="323"/>
      <c r="R31" s="584">
        <f t="shared" si="38"/>
        <v>0</v>
      </c>
      <c r="S31" s="229">
        <f>+R31</f>
        <v>0</v>
      </c>
      <c r="T31" s="229">
        <f>+S31</f>
        <v>0</v>
      </c>
      <c r="U31" s="229">
        <f t="shared" ref="U31:AC31" si="53">+T31</f>
        <v>0</v>
      </c>
      <c r="V31" s="229">
        <f t="shared" si="53"/>
        <v>0</v>
      </c>
      <c r="W31" s="229">
        <f t="shared" si="53"/>
        <v>0</v>
      </c>
      <c r="X31" s="229">
        <f t="shared" si="53"/>
        <v>0</v>
      </c>
      <c r="Y31" s="229">
        <f t="shared" si="53"/>
        <v>0</v>
      </c>
      <c r="Z31" s="229">
        <f t="shared" si="53"/>
        <v>0</v>
      </c>
      <c r="AA31" s="229">
        <f t="shared" si="53"/>
        <v>0</v>
      </c>
      <c r="AB31" s="229">
        <f t="shared" si="53"/>
        <v>0</v>
      </c>
      <c r="AC31" s="229">
        <f t="shared" si="53"/>
        <v>0</v>
      </c>
      <c r="AD31" s="353">
        <f t="shared" si="36"/>
        <v>0</v>
      </c>
    </row>
    <row r="32" spans="1:30">
      <c r="A32" s="321" t="s">
        <v>5</v>
      </c>
      <c r="B32" s="323"/>
      <c r="C32" s="584">
        <v>0</v>
      </c>
      <c r="D32" s="229">
        <f t="shared" ref="D32:L32" si="54">+C32</f>
        <v>0</v>
      </c>
      <c r="E32" s="229">
        <f t="shared" si="54"/>
        <v>0</v>
      </c>
      <c r="F32" s="229">
        <f t="shared" si="54"/>
        <v>0</v>
      </c>
      <c r="G32" s="229">
        <f t="shared" si="54"/>
        <v>0</v>
      </c>
      <c r="H32" s="229">
        <f t="shared" si="54"/>
        <v>0</v>
      </c>
      <c r="I32" s="229">
        <f t="shared" si="54"/>
        <v>0</v>
      </c>
      <c r="J32" s="229">
        <f t="shared" si="54"/>
        <v>0</v>
      </c>
      <c r="K32" s="229">
        <f t="shared" si="54"/>
        <v>0</v>
      </c>
      <c r="L32" s="229">
        <f t="shared" si="54"/>
        <v>0</v>
      </c>
      <c r="M32" s="229">
        <f>+L32</f>
        <v>0</v>
      </c>
      <c r="N32" s="229">
        <f>+M32</f>
        <v>0</v>
      </c>
      <c r="O32" s="353">
        <f>SUM(C32:N32)</f>
        <v>0</v>
      </c>
      <c r="P32" s="248" t="str">
        <f t="shared" si="34"/>
        <v>Other</v>
      </c>
      <c r="Q32" s="323"/>
      <c r="R32" s="584">
        <f t="shared" si="38"/>
        <v>0</v>
      </c>
      <c r="S32" s="229">
        <f>+R32</f>
        <v>0</v>
      </c>
      <c r="T32" s="229">
        <f>+S32</f>
        <v>0</v>
      </c>
      <c r="U32" s="229">
        <f>+T32</f>
        <v>0</v>
      </c>
      <c r="V32" s="229">
        <f>+U32</f>
        <v>0</v>
      </c>
      <c r="W32" s="229">
        <f t="shared" ref="W32:AC32" si="55">+V32</f>
        <v>0</v>
      </c>
      <c r="X32" s="229">
        <f t="shared" si="55"/>
        <v>0</v>
      </c>
      <c r="Y32" s="229">
        <f t="shared" si="55"/>
        <v>0</v>
      </c>
      <c r="Z32" s="229">
        <f t="shared" si="55"/>
        <v>0</v>
      </c>
      <c r="AA32" s="229">
        <f t="shared" si="55"/>
        <v>0</v>
      </c>
      <c r="AB32" s="229">
        <f t="shared" si="55"/>
        <v>0</v>
      </c>
      <c r="AC32" s="229">
        <f t="shared" si="55"/>
        <v>0</v>
      </c>
      <c r="AD32" s="353">
        <f t="shared" si="36"/>
        <v>0</v>
      </c>
    </row>
    <row r="33" spans="1:30">
      <c r="A33" s="321" t="s">
        <v>5</v>
      </c>
      <c r="B33" s="355"/>
      <c r="C33" s="584">
        <v>0</v>
      </c>
      <c r="D33" s="229">
        <f>+C33</f>
        <v>0</v>
      </c>
      <c r="E33" s="229">
        <f t="shared" ref="E33:L33" si="56">+D33</f>
        <v>0</v>
      </c>
      <c r="F33" s="229">
        <f t="shared" si="56"/>
        <v>0</v>
      </c>
      <c r="G33" s="229">
        <f t="shared" si="56"/>
        <v>0</v>
      </c>
      <c r="H33" s="229">
        <f t="shared" si="56"/>
        <v>0</v>
      </c>
      <c r="I33" s="229">
        <f t="shared" si="56"/>
        <v>0</v>
      </c>
      <c r="J33" s="229">
        <f t="shared" si="56"/>
        <v>0</v>
      </c>
      <c r="K33" s="229">
        <f t="shared" si="56"/>
        <v>0</v>
      </c>
      <c r="L33" s="229">
        <f t="shared" si="56"/>
        <v>0</v>
      </c>
      <c r="M33" s="229">
        <f t="shared" ref="M33:M41" si="57">+L33</f>
        <v>0</v>
      </c>
      <c r="N33" s="229">
        <f t="shared" ref="N33:N42" si="58">+M33</f>
        <v>0</v>
      </c>
      <c r="O33" s="353">
        <f t="shared" si="1"/>
        <v>0</v>
      </c>
      <c r="P33" s="248" t="str">
        <f t="shared" si="2"/>
        <v>Other</v>
      </c>
      <c r="Q33" s="355"/>
      <c r="R33" s="584">
        <f>+N33</f>
        <v>0</v>
      </c>
      <c r="S33" s="229">
        <f t="shared" ref="S33:AC33" si="59">+R33</f>
        <v>0</v>
      </c>
      <c r="T33" s="229">
        <f t="shared" si="59"/>
        <v>0</v>
      </c>
      <c r="U33" s="229">
        <f t="shared" si="59"/>
        <v>0</v>
      </c>
      <c r="V33" s="229">
        <f t="shared" si="59"/>
        <v>0</v>
      </c>
      <c r="W33" s="229">
        <f t="shared" si="59"/>
        <v>0</v>
      </c>
      <c r="X33" s="229">
        <f t="shared" si="59"/>
        <v>0</v>
      </c>
      <c r="Y33" s="229">
        <f t="shared" si="59"/>
        <v>0</v>
      </c>
      <c r="Z33" s="229">
        <f t="shared" si="59"/>
        <v>0</v>
      </c>
      <c r="AA33" s="229">
        <f t="shared" si="59"/>
        <v>0</v>
      </c>
      <c r="AB33" s="229">
        <f t="shared" si="59"/>
        <v>0</v>
      </c>
      <c r="AC33" s="229">
        <f t="shared" si="59"/>
        <v>0</v>
      </c>
      <c r="AD33" s="353">
        <f t="shared" si="4"/>
        <v>0</v>
      </c>
    </row>
    <row r="34" spans="1:30">
      <c r="A34" s="321" t="s">
        <v>5</v>
      </c>
      <c r="B34" s="355"/>
      <c r="C34" s="584">
        <v>0</v>
      </c>
      <c r="D34" s="229">
        <f t="shared" ref="D34:L43" si="60">+C34</f>
        <v>0</v>
      </c>
      <c r="E34" s="229">
        <f t="shared" si="60"/>
        <v>0</v>
      </c>
      <c r="F34" s="229">
        <f t="shared" si="60"/>
        <v>0</v>
      </c>
      <c r="G34" s="229">
        <f t="shared" si="60"/>
        <v>0</v>
      </c>
      <c r="H34" s="229">
        <f t="shared" si="60"/>
        <v>0</v>
      </c>
      <c r="I34" s="229">
        <f t="shared" si="60"/>
        <v>0</v>
      </c>
      <c r="J34" s="229">
        <f t="shared" si="60"/>
        <v>0</v>
      </c>
      <c r="K34" s="229">
        <f t="shared" si="60"/>
        <v>0</v>
      </c>
      <c r="L34" s="229">
        <f t="shared" si="60"/>
        <v>0</v>
      </c>
      <c r="M34" s="229">
        <f t="shared" si="57"/>
        <v>0</v>
      </c>
      <c r="N34" s="229">
        <f t="shared" si="58"/>
        <v>0</v>
      </c>
      <c r="O34" s="353">
        <f t="shared" si="1"/>
        <v>0</v>
      </c>
      <c r="P34" s="248" t="str">
        <f t="shared" si="2"/>
        <v>Other</v>
      </c>
      <c r="Q34" s="355"/>
      <c r="R34" s="584">
        <f t="shared" ref="R34:R43" si="61">+N34</f>
        <v>0</v>
      </c>
      <c r="S34" s="229">
        <f t="shared" ref="S34:AC34" si="62">+R34</f>
        <v>0</v>
      </c>
      <c r="T34" s="229">
        <f t="shared" si="62"/>
        <v>0</v>
      </c>
      <c r="U34" s="229">
        <f t="shared" si="62"/>
        <v>0</v>
      </c>
      <c r="V34" s="229">
        <f t="shared" si="62"/>
        <v>0</v>
      </c>
      <c r="W34" s="229">
        <f t="shared" si="62"/>
        <v>0</v>
      </c>
      <c r="X34" s="229">
        <f t="shared" si="62"/>
        <v>0</v>
      </c>
      <c r="Y34" s="229">
        <f t="shared" si="62"/>
        <v>0</v>
      </c>
      <c r="Z34" s="229">
        <f t="shared" si="62"/>
        <v>0</v>
      </c>
      <c r="AA34" s="229">
        <f t="shared" si="62"/>
        <v>0</v>
      </c>
      <c r="AB34" s="229">
        <f t="shared" si="62"/>
        <v>0</v>
      </c>
      <c r="AC34" s="229">
        <f t="shared" si="62"/>
        <v>0</v>
      </c>
      <c r="AD34" s="353">
        <f t="shared" si="4"/>
        <v>0</v>
      </c>
    </row>
    <row r="35" spans="1:30">
      <c r="A35" s="321" t="s">
        <v>5</v>
      </c>
      <c r="B35" s="355"/>
      <c r="C35" s="584">
        <v>0</v>
      </c>
      <c r="D35" s="229">
        <f t="shared" si="60"/>
        <v>0</v>
      </c>
      <c r="E35" s="229">
        <f t="shared" si="60"/>
        <v>0</v>
      </c>
      <c r="F35" s="229">
        <f t="shared" si="60"/>
        <v>0</v>
      </c>
      <c r="G35" s="229">
        <f t="shared" si="60"/>
        <v>0</v>
      </c>
      <c r="H35" s="229">
        <f t="shared" si="60"/>
        <v>0</v>
      </c>
      <c r="I35" s="229">
        <f t="shared" si="60"/>
        <v>0</v>
      </c>
      <c r="J35" s="229">
        <f t="shared" si="60"/>
        <v>0</v>
      </c>
      <c r="K35" s="229">
        <f t="shared" si="60"/>
        <v>0</v>
      </c>
      <c r="L35" s="229">
        <f t="shared" si="60"/>
        <v>0</v>
      </c>
      <c r="M35" s="229">
        <f t="shared" si="57"/>
        <v>0</v>
      </c>
      <c r="N35" s="229">
        <f t="shared" si="58"/>
        <v>0</v>
      </c>
      <c r="O35" s="353">
        <f t="shared" si="1"/>
        <v>0</v>
      </c>
      <c r="P35" s="248" t="str">
        <f t="shared" si="2"/>
        <v>Other</v>
      </c>
      <c r="Q35" s="355"/>
      <c r="R35" s="584">
        <f t="shared" si="61"/>
        <v>0</v>
      </c>
      <c r="S35" s="229">
        <f t="shared" ref="S35:AC35" si="63">+R35</f>
        <v>0</v>
      </c>
      <c r="T35" s="229">
        <f t="shared" si="63"/>
        <v>0</v>
      </c>
      <c r="U35" s="229">
        <f t="shared" si="63"/>
        <v>0</v>
      </c>
      <c r="V35" s="229">
        <f t="shared" si="63"/>
        <v>0</v>
      </c>
      <c r="W35" s="229">
        <f t="shared" si="63"/>
        <v>0</v>
      </c>
      <c r="X35" s="229">
        <f t="shared" si="63"/>
        <v>0</v>
      </c>
      <c r="Y35" s="229">
        <f t="shared" si="63"/>
        <v>0</v>
      </c>
      <c r="Z35" s="229">
        <f t="shared" si="63"/>
        <v>0</v>
      </c>
      <c r="AA35" s="229">
        <f t="shared" si="63"/>
        <v>0</v>
      </c>
      <c r="AB35" s="229">
        <f t="shared" si="63"/>
        <v>0</v>
      </c>
      <c r="AC35" s="229">
        <f t="shared" si="63"/>
        <v>0</v>
      </c>
      <c r="AD35" s="353">
        <f t="shared" si="4"/>
        <v>0</v>
      </c>
    </row>
    <row r="36" spans="1:30">
      <c r="A36" s="321" t="s">
        <v>5</v>
      </c>
      <c r="B36" s="355"/>
      <c r="C36" s="584">
        <v>0</v>
      </c>
      <c r="D36" s="229">
        <f t="shared" si="60"/>
        <v>0</v>
      </c>
      <c r="E36" s="229">
        <f t="shared" si="60"/>
        <v>0</v>
      </c>
      <c r="F36" s="229">
        <f t="shared" si="60"/>
        <v>0</v>
      </c>
      <c r="G36" s="229">
        <f t="shared" si="60"/>
        <v>0</v>
      </c>
      <c r="H36" s="229">
        <f t="shared" si="60"/>
        <v>0</v>
      </c>
      <c r="I36" s="229">
        <f t="shared" si="60"/>
        <v>0</v>
      </c>
      <c r="J36" s="229">
        <f t="shared" si="60"/>
        <v>0</v>
      </c>
      <c r="K36" s="229">
        <f t="shared" si="60"/>
        <v>0</v>
      </c>
      <c r="L36" s="229">
        <f t="shared" si="60"/>
        <v>0</v>
      </c>
      <c r="M36" s="229">
        <f t="shared" si="57"/>
        <v>0</v>
      </c>
      <c r="N36" s="229">
        <f t="shared" si="58"/>
        <v>0</v>
      </c>
      <c r="O36" s="353">
        <f t="shared" si="1"/>
        <v>0</v>
      </c>
      <c r="P36" s="248" t="str">
        <f t="shared" si="2"/>
        <v>Other</v>
      </c>
      <c r="Q36" s="355"/>
      <c r="R36" s="584">
        <f t="shared" si="61"/>
        <v>0</v>
      </c>
      <c r="S36" s="229">
        <f t="shared" ref="S36:AC36" si="64">+R36</f>
        <v>0</v>
      </c>
      <c r="T36" s="229">
        <f t="shared" si="64"/>
        <v>0</v>
      </c>
      <c r="U36" s="229">
        <f t="shared" si="64"/>
        <v>0</v>
      </c>
      <c r="V36" s="229">
        <f t="shared" si="64"/>
        <v>0</v>
      </c>
      <c r="W36" s="229">
        <f t="shared" si="64"/>
        <v>0</v>
      </c>
      <c r="X36" s="229">
        <f t="shared" si="64"/>
        <v>0</v>
      </c>
      <c r="Y36" s="229">
        <f t="shared" si="64"/>
        <v>0</v>
      </c>
      <c r="Z36" s="229">
        <f t="shared" si="64"/>
        <v>0</v>
      </c>
      <c r="AA36" s="229">
        <f t="shared" si="64"/>
        <v>0</v>
      </c>
      <c r="AB36" s="229">
        <f t="shared" si="64"/>
        <v>0</v>
      </c>
      <c r="AC36" s="229">
        <f t="shared" si="64"/>
        <v>0</v>
      </c>
      <c r="AD36" s="353">
        <f t="shared" si="4"/>
        <v>0</v>
      </c>
    </row>
    <row r="37" spans="1:30">
      <c r="A37" s="321" t="s">
        <v>5</v>
      </c>
      <c r="B37" s="355"/>
      <c r="C37" s="584">
        <v>0</v>
      </c>
      <c r="D37" s="229">
        <f t="shared" si="60"/>
        <v>0</v>
      </c>
      <c r="E37" s="229">
        <f t="shared" si="60"/>
        <v>0</v>
      </c>
      <c r="F37" s="229">
        <f t="shared" si="60"/>
        <v>0</v>
      </c>
      <c r="G37" s="229">
        <f t="shared" si="60"/>
        <v>0</v>
      </c>
      <c r="H37" s="229">
        <f t="shared" si="60"/>
        <v>0</v>
      </c>
      <c r="I37" s="229">
        <f t="shared" si="60"/>
        <v>0</v>
      </c>
      <c r="J37" s="229">
        <f t="shared" si="60"/>
        <v>0</v>
      </c>
      <c r="K37" s="229">
        <f t="shared" si="60"/>
        <v>0</v>
      </c>
      <c r="L37" s="229">
        <f t="shared" si="60"/>
        <v>0</v>
      </c>
      <c r="M37" s="229">
        <f t="shared" si="57"/>
        <v>0</v>
      </c>
      <c r="N37" s="229">
        <f t="shared" si="58"/>
        <v>0</v>
      </c>
      <c r="O37" s="353">
        <f t="shared" si="1"/>
        <v>0</v>
      </c>
      <c r="P37" s="248" t="str">
        <f t="shared" si="2"/>
        <v>Other</v>
      </c>
      <c r="Q37" s="355"/>
      <c r="R37" s="584">
        <f t="shared" si="61"/>
        <v>0</v>
      </c>
      <c r="S37" s="229">
        <f>+R37</f>
        <v>0</v>
      </c>
      <c r="T37" s="229">
        <f t="shared" ref="T37:AC37" si="65">+S37</f>
        <v>0</v>
      </c>
      <c r="U37" s="229">
        <f t="shared" si="65"/>
        <v>0</v>
      </c>
      <c r="V37" s="229">
        <f t="shared" si="65"/>
        <v>0</v>
      </c>
      <c r="W37" s="229">
        <f t="shared" si="65"/>
        <v>0</v>
      </c>
      <c r="X37" s="229">
        <f t="shared" si="65"/>
        <v>0</v>
      </c>
      <c r="Y37" s="229">
        <f t="shared" si="65"/>
        <v>0</v>
      </c>
      <c r="Z37" s="229">
        <f t="shared" si="65"/>
        <v>0</v>
      </c>
      <c r="AA37" s="229">
        <f t="shared" si="65"/>
        <v>0</v>
      </c>
      <c r="AB37" s="229">
        <f t="shared" si="65"/>
        <v>0</v>
      </c>
      <c r="AC37" s="229">
        <f t="shared" si="65"/>
        <v>0</v>
      </c>
      <c r="AD37" s="353">
        <f t="shared" si="4"/>
        <v>0</v>
      </c>
    </row>
    <row r="38" spans="1:30">
      <c r="A38" s="321" t="s">
        <v>5</v>
      </c>
      <c r="B38" s="355"/>
      <c r="C38" s="584">
        <v>0</v>
      </c>
      <c r="D38" s="229">
        <f t="shared" si="60"/>
        <v>0</v>
      </c>
      <c r="E38" s="229">
        <f t="shared" si="60"/>
        <v>0</v>
      </c>
      <c r="F38" s="229">
        <f t="shared" si="60"/>
        <v>0</v>
      </c>
      <c r="G38" s="229">
        <f t="shared" si="60"/>
        <v>0</v>
      </c>
      <c r="H38" s="229">
        <f t="shared" si="60"/>
        <v>0</v>
      </c>
      <c r="I38" s="229">
        <f t="shared" si="60"/>
        <v>0</v>
      </c>
      <c r="J38" s="229">
        <f t="shared" si="60"/>
        <v>0</v>
      </c>
      <c r="K38" s="229">
        <f t="shared" si="60"/>
        <v>0</v>
      </c>
      <c r="L38" s="229">
        <f t="shared" si="60"/>
        <v>0</v>
      </c>
      <c r="M38" s="229">
        <f t="shared" si="57"/>
        <v>0</v>
      </c>
      <c r="N38" s="229">
        <f t="shared" si="58"/>
        <v>0</v>
      </c>
      <c r="O38" s="353">
        <f t="shared" si="1"/>
        <v>0</v>
      </c>
      <c r="P38" s="248" t="str">
        <f t="shared" si="2"/>
        <v>Other</v>
      </c>
      <c r="Q38" s="355"/>
      <c r="R38" s="584">
        <f t="shared" si="61"/>
        <v>0</v>
      </c>
      <c r="S38" s="229">
        <f>+R38</f>
        <v>0</v>
      </c>
      <c r="T38" s="229">
        <f t="shared" ref="T38:AB38" si="66">+S38</f>
        <v>0</v>
      </c>
      <c r="U38" s="229">
        <f t="shared" si="66"/>
        <v>0</v>
      </c>
      <c r="V38" s="229">
        <f t="shared" si="66"/>
        <v>0</v>
      </c>
      <c r="W38" s="229">
        <f t="shared" si="66"/>
        <v>0</v>
      </c>
      <c r="X38" s="229">
        <f t="shared" si="66"/>
        <v>0</v>
      </c>
      <c r="Y38" s="229">
        <f t="shared" si="66"/>
        <v>0</v>
      </c>
      <c r="Z38" s="229">
        <f t="shared" si="66"/>
        <v>0</v>
      </c>
      <c r="AA38" s="229">
        <f t="shared" si="66"/>
        <v>0</v>
      </c>
      <c r="AB38" s="229">
        <f t="shared" si="66"/>
        <v>0</v>
      </c>
      <c r="AC38" s="229">
        <f>+AB38</f>
        <v>0</v>
      </c>
      <c r="AD38" s="353">
        <f t="shared" si="4"/>
        <v>0</v>
      </c>
    </row>
    <row r="39" spans="1:30" ht="18" customHeight="1">
      <c r="A39" s="321" t="s">
        <v>5</v>
      </c>
      <c r="B39" s="355"/>
      <c r="C39" s="584">
        <v>0</v>
      </c>
      <c r="D39" s="229">
        <f t="shared" si="60"/>
        <v>0</v>
      </c>
      <c r="E39" s="229">
        <f t="shared" si="60"/>
        <v>0</v>
      </c>
      <c r="F39" s="229">
        <f t="shared" si="60"/>
        <v>0</v>
      </c>
      <c r="G39" s="229">
        <f t="shared" si="60"/>
        <v>0</v>
      </c>
      <c r="H39" s="229">
        <f t="shared" si="60"/>
        <v>0</v>
      </c>
      <c r="I39" s="229">
        <f t="shared" si="60"/>
        <v>0</v>
      </c>
      <c r="J39" s="229">
        <f t="shared" si="60"/>
        <v>0</v>
      </c>
      <c r="K39" s="229">
        <f t="shared" si="60"/>
        <v>0</v>
      </c>
      <c r="L39" s="229">
        <f t="shared" si="60"/>
        <v>0</v>
      </c>
      <c r="M39" s="229">
        <f t="shared" si="57"/>
        <v>0</v>
      </c>
      <c r="N39" s="229">
        <f t="shared" si="58"/>
        <v>0</v>
      </c>
      <c r="O39" s="353">
        <f t="shared" si="1"/>
        <v>0</v>
      </c>
      <c r="P39" s="248" t="str">
        <f t="shared" si="2"/>
        <v>Other</v>
      </c>
      <c r="Q39" s="355"/>
      <c r="R39" s="584">
        <f t="shared" si="61"/>
        <v>0</v>
      </c>
      <c r="S39" s="229">
        <f t="shared" ref="S39:AC39" si="67">+R39</f>
        <v>0</v>
      </c>
      <c r="T39" s="229">
        <f t="shared" si="67"/>
        <v>0</v>
      </c>
      <c r="U39" s="229">
        <f t="shared" si="67"/>
        <v>0</v>
      </c>
      <c r="V39" s="229">
        <f t="shared" si="67"/>
        <v>0</v>
      </c>
      <c r="W39" s="229">
        <f t="shared" si="67"/>
        <v>0</v>
      </c>
      <c r="X39" s="229">
        <f t="shared" si="67"/>
        <v>0</v>
      </c>
      <c r="Y39" s="229">
        <f t="shared" si="67"/>
        <v>0</v>
      </c>
      <c r="Z39" s="229">
        <f t="shared" si="67"/>
        <v>0</v>
      </c>
      <c r="AA39" s="229">
        <f t="shared" si="67"/>
        <v>0</v>
      </c>
      <c r="AB39" s="229">
        <f t="shared" si="67"/>
        <v>0</v>
      </c>
      <c r="AC39" s="229">
        <f t="shared" si="67"/>
        <v>0</v>
      </c>
      <c r="AD39" s="353">
        <f t="shared" si="4"/>
        <v>0</v>
      </c>
    </row>
    <row r="40" spans="1:30">
      <c r="A40" s="321" t="s">
        <v>5</v>
      </c>
      <c r="B40" s="323"/>
      <c r="C40" s="584">
        <v>0</v>
      </c>
      <c r="D40" s="229">
        <f t="shared" si="60"/>
        <v>0</v>
      </c>
      <c r="E40" s="229">
        <f t="shared" si="60"/>
        <v>0</v>
      </c>
      <c r="F40" s="229">
        <f t="shared" si="60"/>
        <v>0</v>
      </c>
      <c r="G40" s="229">
        <f t="shared" si="60"/>
        <v>0</v>
      </c>
      <c r="H40" s="229">
        <f t="shared" si="60"/>
        <v>0</v>
      </c>
      <c r="I40" s="229">
        <f t="shared" si="60"/>
        <v>0</v>
      </c>
      <c r="J40" s="229">
        <f t="shared" si="60"/>
        <v>0</v>
      </c>
      <c r="K40" s="229">
        <f t="shared" si="60"/>
        <v>0</v>
      </c>
      <c r="L40" s="229">
        <f t="shared" si="60"/>
        <v>0</v>
      </c>
      <c r="M40" s="229">
        <f t="shared" si="57"/>
        <v>0</v>
      </c>
      <c r="N40" s="229">
        <f t="shared" si="58"/>
        <v>0</v>
      </c>
      <c r="O40" s="353">
        <f>SUM(C40:N40)</f>
        <v>0</v>
      </c>
      <c r="P40" s="248" t="str">
        <f t="shared" si="2"/>
        <v>Other</v>
      </c>
      <c r="Q40" s="323"/>
      <c r="R40" s="584">
        <f t="shared" si="61"/>
        <v>0</v>
      </c>
      <c r="S40" s="229">
        <f t="shared" ref="S40:AC40" si="68">+R40</f>
        <v>0</v>
      </c>
      <c r="T40" s="229">
        <f t="shared" si="68"/>
        <v>0</v>
      </c>
      <c r="U40" s="229">
        <f t="shared" si="68"/>
        <v>0</v>
      </c>
      <c r="V40" s="229">
        <f t="shared" si="68"/>
        <v>0</v>
      </c>
      <c r="W40" s="229">
        <f t="shared" si="68"/>
        <v>0</v>
      </c>
      <c r="X40" s="229">
        <f t="shared" si="68"/>
        <v>0</v>
      </c>
      <c r="Y40" s="229">
        <f t="shared" si="68"/>
        <v>0</v>
      </c>
      <c r="Z40" s="229">
        <f t="shared" si="68"/>
        <v>0</v>
      </c>
      <c r="AA40" s="229">
        <f t="shared" si="68"/>
        <v>0</v>
      </c>
      <c r="AB40" s="229">
        <f t="shared" si="68"/>
        <v>0</v>
      </c>
      <c r="AC40" s="229">
        <f t="shared" si="68"/>
        <v>0</v>
      </c>
      <c r="AD40" s="353">
        <f>SUM(R40:AC40)</f>
        <v>0</v>
      </c>
    </row>
    <row r="41" spans="1:30">
      <c r="A41" s="321" t="s">
        <v>5</v>
      </c>
      <c r="B41" s="323"/>
      <c r="C41" s="584">
        <v>0</v>
      </c>
      <c r="D41" s="229">
        <f t="shared" si="60"/>
        <v>0</v>
      </c>
      <c r="E41" s="229">
        <f t="shared" si="60"/>
        <v>0</v>
      </c>
      <c r="F41" s="229">
        <f t="shared" si="60"/>
        <v>0</v>
      </c>
      <c r="G41" s="229">
        <f t="shared" si="60"/>
        <v>0</v>
      </c>
      <c r="H41" s="229">
        <f t="shared" si="60"/>
        <v>0</v>
      </c>
      <c r="I41" s="229">
        <f t="shared" si="60"/>
        <v>0</v>
      </c>
      <c r="J41" s="229">
        <f t="shared" si="60"/>
        <v>0</v>
      </c>
      <c r="K41" s="229">
        <f t="shared" si="60"/>
        <v>0</v>
      </c>
      <c r="L41" s="229">
        <f t="shared" si="60"/>
        <v>0</v>
      </c>
      <c r="M41" s="229">
        <f t="shared" si="57"/>
        <v>0</v>
      </c>
      <c r="N41" s="229">
        <f t="shared" si="58"/>
        <v>0</v>
      </c>
      <c r="O41" s="353">
        <f>SUM(C41:N41)</f>
        <v>0</v>
      </c>
      <c r="P41" s="248" t="str">
        <f t="shared" si="2"/>
        <v>Other</v>
      </c>
      <c r="Q41" s="323"/>
      <c r="R41" s="584">
        <f t="shared" si="61"/>
        <v>0</v>
      </c>
      <c r="S41" s="229">
        <f t="shared" ref="S41:AC41" si="69">+R41</f>
        <v>0</v>
      </c>
      <c r="T41" s="229">
        <f>+S41</f>
        <v>0</v>
      </c>
      <c r="U41" s="229">
        <f t="shared" si="69"/>
        <v>0</v>
      </c>
      <c r="V41" s="229">
        <f t="shared" si="69"/>
        <v>0</v>
      </c>
      <c r="W41" s="229">
        <f t="shared" si="69"/>
        <v>0</v>
      </c>
      <c r="X41" s="229">
        <f t="shared" si="69"/>
        <v>0</v>
      </c>
      <c r="Y41" s="229">
        <f t="shared" si="69"/>
        <v>0</v>
      </c>
      <c r="Z41" s="229">
        <f t="shared" si="69"/>
        <v>0</v>
      </c>
      <c r="AA41" s="229">
        <f t="shared" si="69"/>
        <v>0</v>
      </c>
      <c r="AB41" s="229">
        <f t="shared" si="69"/>
        <v>0</v>
      </c>
      <c r="AC41" s="229">
        <f t="shared" si="69"/>
        <v>0</v>
      </c>
      <c r="AD41" s="353">
        <f>SUM(R41:AC41)</f>
        <v>0</v>
      </c>
    </row>
    <row r="42" spans="1:30" ht="18">
      <c r="A42" s="321" t="s">
        <v>5</v>
      </c>
      <c r="B42" s="323"/>
      <c r="C42" s="584">
        <v>0</v>
      </c>
      <c r="D42" s="229">
        <f t="shared" si="60"/>
        <v>0</v>
      </c>
      <c r="E42" s="229">
        <f>+D42</f>
        <v>0</v>
      </c>
      <c r="F42" s="229">
        <f>+E42</f>
        <v>0</v>
      </c>
      <c r="G42" s="229">
        <f t="shared" ref="G42:M42" si="70">+F42</f>
        <v>0</v>
      </c>
      <c r="H42" s="229">
        <f t="shared" si="70"/>
        <v>0</v>
      </c>
      <c r="I42" s="229">
        <f t="shared" si="70"/>
        <v>0</v>
      </c>
      <c r="J42" s="229">
        <f t="shared" si="70"/>
        <v>0</v>
      </c>
      <c r="K42" s="229">
        <f t="shared" si="70"/>
        <v>0</v>
      </c>
      <c r="L42" s="229">
        <f t="shared" si="70"/>
        <v>0</v>
      </c>
      <c r="M42" s="229">
        <f t="shared" si="70"/>
        <v>0</v>
      </c>
      <c r="N42" s="229">
        <f t="shared" si="58"/>
        <v>0</v>
      </c>
      <c r="O42" s="353">
        <f>SUM(C42:N42)</f>
        <v>0</v>
      </c>
      <c r="P42" s="396" t="str">
        <f>IF(A42="","",+A42)</f>
        <v>Other</v>
      </c>
      <c r="Q42" s="323"/>
      <c r="R42" s="584">
        <f t="shared" si="61"/>
        <v>0</v>
      </c>
      <c r="S42" s="229">
        <f t="shared" ref="S42:AC42" si="71">+R42</f>
        <v>0</v>
      </c>
      <c r="T42" s="229">
        <f t="shared" si="71"/>
        <v>0</v>
      </c>
      <c r="U42" s="229">
        <f t="shared" si="71"/>
        <v>0</v>
      </c>
      <c r="V42" s="229">
        <f t="shared" si="71"/>
        <v>0</v>
      </c>
      <c r="W42" s="229">
        <f t="shared" si="71"/>
        <v>0</v>
      </c>
      <c r="X42" s="229">
        <f t="shared" si="71"/>
        <v>0</v>
      </c>
      <c r="Y42" s="229">
        <f t="shared" si="71"/>
        <v>0</v>
      </c>
      <c r="Z42" s="229">
        <f t="shared" si="71"/>
        <v>0</v>
      </c>
      <c r="AA42" s="229">
        <f t="shared" si="71"/>
        <v>0</v>
      </c>
      <c r="AB42" s="229">
        <f t="shared" si="71"/>
        <v>0</v>
      </c>
      <c r="AC42" s="229">
        <f t="shared" si="71"/>
        <v>0</v>
      </c>
      <c r="AD42" s="353">
        <f>SUM(R42:AC42)</f>
        <v>0</v>
      </c>
    </row>
    <row r="43" spans="1:30">
      <c r="A43" s="322" t="s">
        <v>5</v>
      </c>
      <c r="B43" s="319"/>
      <c r="C43" s="585">
        <v>0</v>
      </c>
      <c r="D43" s="586">
        <f t="shared" si="60"/>
        <v>0</v>
      </c>
      <c r="E43" s="586">
        <f>+D43</f>
        <v>0</v>
      </c>
      <c r="F43" s="586">
        <f t="shared" ref="F43:N43" si="72">+E43</f>
        <v>0</v>
      </c>
      <c r="G43" s="586">
        <f t="shared" si="72"/>
        <v>0</v>
      </c>
      <c r="H43" s="586">
        <f t="shared" si="72"/>
        <v>0</v>
      </c>
      <c r="I43" s="586">
        <f t="shared" si="72"/>
        <v>0</v>
      </c>
      <c r="J43" s="586">
        <f t="shared" si="72"/>
        <v>0</v>
      </c>
      <c r="K43" s="586">
        <f t="shared" si="72"/>
        <v>0</v>
      </c>
      <c r="L43" s="586">
        <f t="shared" si="72"/>
        <v>0</v>
      </c>
      <c r="M43" s="586">
        <f t="shared" si="72"/>
        <v>0</v>
      </c>
      <c r="N43" s="587">
        <f t="shared" si="72"/>
        <v>0</v>
      </c>
      <c r="O43" s="354">
        <f>SUM(C43:N43)</f>
        <v>0</v>
      </c>
      <c r="P43" s="249" t="str">
        <f>IF(A43="","",+A43)</f>
        <v>Other</v>
      </c>
      <c r="Q43" s="319"/>
      <c r="R43" s="588">
        <f t="shared" si="61"/>
        <v>0</v>
      </c>
      <c r="S43" s="586">
        <f t="shared" ref="S43:AC43" si="73">+R43</f>
        <v>0</v>
      </c>
      <c r="T43" s="586">
        <f t="shared" si="73"/>
        <v>0</v>
      </c>
      <c r="U43" s="586">
        <f t="shared" si="73"/>
        <v>0</v>
      </c>
      <c r="V43" s="586">
        <f t="shared" si="73"/>
        <v>0</v>
      </c>
      <c r="W43" s="586">
        <f t="shared" si="73"/>
        <v>0</v>
      </c>
      <c r="X43" s="586">
        <f t="shared" si="73"/>
        <v>0</v>
      </c>
      <c r="Y43" s="586">
        <f t="shared" si="73"/>
        <v>0</v>
      </c>
      <c r="Z43" s="586">
        <f t="shared" si="73"/>
        <v>0</v>
      </c>
      <c r="AA43" s="586">
        <f t="shared" si="73"/>
        <v>0</v>
      </c>
      <c r="AB43" s="586">
        <f t="shared" si="73"/>
        <v>0</v>
      </c>
      <c r="AC43" s="587">
        <f t="shared" si="73"/>
        <v>0</v>
      </c>
      <c r="AD43" s="354">
        <f>SUM(R43:AC43)</f>
        <v>0</v>
      </c>
    </row>
    <row r="44" spans="1:30">
      <c r="A44" s="41" t="s">
        <v>187</v>
      </c>
      <c r="B44" s="30"/>
      <c r="C44" s="350">
        <f t="shared" ref="C44:N44" si="74">SUM(C9:C43)</f>
        <v>0</v>
      </c>
      <c r="D44" s="351">
        <f t="shared" si="74"/>
        <v>2</v>
      </c>
      <c r="E44" s="351">
        <f t="shared" si="74"/>
        <v>2.5</v>
      </c>
      <c r="F44" s="351">
        <f t="shared" si="74"/>
        <v>2.5</v>
      </c>
      <c r="G44" s="351">
        <f t="shared" si="74"/>
        <v>2.5</v>
      </c>
      <c r="H44" s="351">
        <f t="shared" si="74"/>
        <v>2.5</v>
      </c>
      <c r="I44" s="351">
        <f t="shared" si="74"/>
        <v>2.5</v>
      </c>
      <c r="J44" s="351">
        <f t="shared" si="74"/>
        <v>2.5</v>
      </c>
      <c r="K44" s="351">
        <f t="shared" si="74"/>
        <v>2.5</v>
      </c>
      <c r="L44" s="351">
        <f t="shared" si="74"/>
        <v>2.5</v>
      </c>
      <c r="M44" s="351">
        <f t="shared" si="74"/>
        <v>2.5</v>
      </c>
      <c r="N44" s="352">
        <f t="shared" si="74"/>
        <v>2.5</v>
      </c>
      <c r="O44" s="228">
        <f>SUM(C44:N44)</f>
        <v>27</v>
      </c>
      <c r="P44" s="41" t="str">
        <f>+A44</f>
        <v>Total Staff Employees</v>
      </c>
      <c r="Q44" s="30"/>
      <c r="R44" s="350">
        <f t="shared" ref="R44:AC44" si="75">SUM(R9:R43)</f>
        <v>0</v>
      </c>
      <c r="S44" s="351">
        <f t="shared" si="75"/>
        <v>2.5</v>
      </c>
      <c r="T44" s="351">
        <f t="shared" si="75"/>
        <v>2.5</v>
      </c>
      <c r="U44" s="351">
        <f t="shared" si="75"/>
        <v>2.5</v>
      </c>
      <c r="V44" s="351">
        <f t="shared" si="75"/>
        <v>2.5</v>
      </c>
      <c r="W44" s="351">
        <f t="shared" si="75"/>
        <v>2.5</v>
      </c>
      <c r="X44" s="351">
        <f t="shared" si="75"/>
        <v>2.5</v>
      </c>
      <c r="Y44" s="351">
        <f t="shared" si="75"/>
        <v>2.5</v>
      </c>
      <c r="Z44" s="351">
        <f t="shared" si="75"/>
        <v>2.5</v>
      </c>
      <c r="AA44" s="351">
        <f t="shared" si="75"/>
        <v>2.5</v>
      </c>
      <c r="AB44" s="351">
        <f t="shared" si="75"/>
        <v>2.5</v>
      </c>
      <c r="AC44" s="352">
        <f t="shared" si="75"/>
        <v>2.5</v>
      </c>
      <c r="AD44" s="228">
        <f>SUM(R44:AC44)</f>
        <v>27.5</v>
      </c>
    </row>
    <row r="45" spans="1:30">
      <c r="A45" s="32"/>
      <c r="B45" s="30"/>
      <c r="D45" s="40"/>
      <c r="E45" s="40"/>
      <c r="F45" s="40"/>
      <c r="G45" s="40"/>
      <c r="H45" s="40"/>
      <c r="I45" s="40"/>
      <c r="J45" s="40"/>
      <c r="K45" s="40"/>
      <c r="L45" s="40"/>
      <c r="M45" s="40"/>
      <c r="N45" s="40"/>
      <c r="O45" s="33"/>
      <c r="P45" s="32"/>
      <c r="Q45" s="30"/>
      <c r="S45" s="40"/>
      <c r="T45" s="40"/>
      <c r="U45" s="40"/>
      <c r="V45" s="40"/>
      <c r="W45" s="40"/>
      <c r="X45" s="40"/>
      <c r="Y45" s="40"/>
      <c r="Z45" s="40"/>
      <c r="AA45" s="40"/>
      <c r="AB45" s="40"/>
      <c r="AC45" s="40"/>
      <c r="AD45" s="33"/>
    </row>
    <row r="46" spans="1:30" ht="18">
      <c r="A46" s="345" t="s">
        <v>383</v>
      </c>
      <c r="B46" s="30"/>
      <c r="C46" s="56"/>
      <c r="D46" s="82"/>
      <c r="E46" s="82"/>
      <c r="F46" s="82"/>
      <c r="G46" s="82"/>
      <c r="H46" s="82"/>
      <c r="I46" s="82"/>
      <c r="J46" s="82"/>
      <c r="K46" s="82"/>
      <c r="L46" s="82"/>
      <c r="M46" s="82"/>
      <c r="N46" s="82"/>
      <c r="O46" s="33"/>
      <c r="P46" s="313" t="str">
        <f>A46</f>
        <v>CONSULTANTS</v>
      </c>
      <c r="Q46" s="30"/>
      <c r="R46" s="56"/>
      <c r="S46" s="82"/>
      <c r="T46" s="82"/>
      <c r="U46" s="82"/>
      <c r="V46" s="82"/>
      <c r="W46" s="82"/>
      <c r="X46" s="82"/>
      <c r="Y46" s="82"/>
      <c r="Z46" s="82"/>
      <c r="AA46" s="82"/>
      <c r="AB46" s="82"/>
      <c r="AC46" s="82"/>
      <c r="AD46" s="33"/>
    </row>
    <row r="47" spans="1:30">
      <c r="A47" s="32" t="s">
        <v>137</v>
      </c>
      <c r="B47" s="290"/>
      <c r="C47" s="229">
        <v>0</v>
      </c>
      <c r="D47" s="229">
        <f t="shared" ref="D47:N48" si="76">+C47</f>
        <v>0</v>
      </c>
      <c r="E47" s="229">
        <f t="shared" si="76"/>
        <v>0</v>
      </c>
      <c r="F47" s="229">
        <f t="shared" si="76"/>
        <v>0</v>
      </c>
      <c r="G47" s="229">
        <f>+F47</f>
        <v>0</v>
      </c>
      <c r="H47" s="229">
        <f>+G47</f>
        <v>0</v>
      </c>
      <c r="I47" s="229">
        <f t="shared" si="76"/>
        <v>0</v>
      </c>
      <c r="J47" s="229">
        <f t="shared" si="76"/>
        <v>0</v>
      </c>
      <c r="K47" s="229">
        <f t="shared" si="76"/>
        <v>0</v>
      </c>
      <c r="L47" s="229">
        <f t="shared" si="76"/>
        <v>0</v>
      </c>
      <c r="M47" s="229">
        <f t="shared" si="76"/>
        <v>0</v>
      </c>
      <c r="N47" s="229">
        <f t="shared" si="76"/>
        <v>0</v>
      </c>
      <c r="O47" s="356">
        <f>SUM(C47:N47)</f>
        <v>0</v>
      </c>
      <c r="P47" s="41" t="str">
        <f>IF(A47="","",+A47)</f>
        <v>Consultant #1</v>
      </c>
      <c r="Q47" s="290"/>
      <c r="R47" s="229">
        <f>+N47</f>
        <v>0</v>
      </c>
      <c r="S47" s="229">
        <f t="shared" ref="S47:AC47" si="77">+R47</f>
        <v>0</v>
      </c>
      <c r="T47" s="229">
        <f t="shared" si="77"/>
        <v>0</v>
      </c>
      <c r="U47" s="229">
        <f t="shared" si="77"/>
        <v>0</v>
      </c>
      <c r="V47" s="229">
        <f t="shared" si="77"/>
        <v>0</v>
      </c>
      <c r="W47" s="229">
        <f t="shared" si="77"/>
        <v>0</v>
      </c>
      <c r="X47" s="229">
        <f t="shared" si="77"/>
        <v>0</v>
      </c>
      <c r="Y47" s="229">
        <f t="shared" si="77"/>
        <v>0</v>
      </c>
      <c r="Z47" s="229">
        <f t="shared" si="77"/>
        <v>0</v>
      </c>
      <c r="AA47" s="229">
        <f t="shared" si="77"/>
        <v>0</v>
      </c>
      <c r="AB47" s="229">
        <f t="shared" si="77"/>
        <v>0</v>
      </c>
      <c r="AC47" s="229">
        <f t="shared" si="77"/>
        <v>0</v>
      </c>
      <c r="AD47" s="356">
        <f>SUM(R47:AC47)</f>
        <v>0</v>
      </c>
    </row>
    <row r="48" spans="1:30">
      <c r="A48" s="34" t="s">
        <v>138</v>
      </c>
      <c r="B48" s="312"/>
      <c r="C48" s="235">
        <v>0</v>
      </c>
      <c r="D48" s="229">
        <f t="shared" si="76"/>
        <v>0</v>
      </c>
      <c r="E48" s="229">
        <f t="shared" si="76"/>
        <v>0</v>
      </c>
      <c r="F48" s="229">
        <f t="shared" si="76"/>
        <v>0</v>
      </c>
      <c r="G48" s="229">
        <f t="shared" si="76"/>
        <v>0</v>
      </c>
      <c r="H48" s="229">
        <f t="shared" si="76"/>
        <v>0</v>
      </c>
      <c r="I48" s="229">
        <f t="shared" si="76"/>
        <v>0</v>
      </c>
      <c r="J48" s="229">
        <f t="shared" si="76"/>
        <v>0</v>
      </c>
      <c r="K48" s="229">
        <f t="shared" si="76"/>
        <v>0</v>
      </c>
      <c r="L48" s="229">
        <f t="shared" si="76"/>
        <v>0</v>
      </c>
      <c r="M48" s="229">
        <f t="shared" si="76"/>
        <v>0</v>
      </c>
      <c r="N48" s="236">
        <f t="shared" si="76"/>
        <v>0</v>
      </c>
      <c r="O48" s="231">
        <f>SUM(C48:N48)</f>
        <v>0</v>
      </c>
      <c r="P48" s="46" t="str">
        <f>IF(A48="","",+A48)</f>
        <v>Consultant #2</v>
      </c>
      <c r="Q48" s="312"/>
      <c r="R48" s="235">
        <f>+N48</f>
        <v>0</v>
      </c>
      <c r="S48" s="229">
        <f t="shared" ref="S48:AC48" si="78">+R48</f>
        <v>0</v>
      </c>
      <c r="T48" s="229">
        <f t="shared" si="78"/>
        <v>0</v>
      </c>
      <c r="U48" s="229">
        <f t="shared" si="78"/>
        <v>0</v>
      </c>
      <c r="V48" s="229">
        <f t="shared" si="78"/>
        <v>0</v>
      </c>
      <c r="W48" s="229">
        <f t="shared" si="78"/>
        <v>0</v>
      </c>
      <c r="X48" s="229">
        <f t="shared" si="78"/>
        <v>0</v>
      </c>
      <c r="Y48" s="229">
        <f t="shared" si="78"/>
        <v>0</v>
      </c>
      <c r="Z48" s="229">
        <f t="shared" si="78"/>
        <v>0</v>
      </c>
      <c r="AA48" s="229">
        <f t="shared" si="78"/>
        <v>0</v>
      </c>
      <c r="AB48" s="229">
        <f t="shared" si="78"/>
        <v>0</v>
      </c>
      <c r="AC48" s="236">
        <f t="shared" si="78"/>
        <v>0</v>
      </c>
      <c r="AD48" s="231">
        <f>SUM(R48:AC48)</f>
        <v>0</v>
      </c>
    </row>
    <row r="49" spans="1:30">
      <c r="A49" s="41" t="s">
        <v>133</v>
      </c>
      <c r="B49" s="156"/>
      <c r="C49" s="232">
        <f t="shared" ref="C49:N49" si="79">SUM(C47:C48)</f>
        <v>0</v>
      </c>
      <c r="D49" s="233">
        <f t="shared" si="79"/>
        <v>0</v>
      </c>
      <c r="E49" s="233">
        <f t="shared" si="79"/>
        <v>0</v>
      </c>
      <c r="F49" s="233">
        <f t="shared" si="79"/>
        <v>0</v>
      </c>
      <c r="G49" s="233">
        <f t="shared" si="79"/>
        <v>0</v>
      </c>
      <c r="H49" s="233">
        <f t="shared" si="79"/>
        <v>0</v>
      </c>
      <c r="I49" s="233">
        <f t="shared" si="79"/>
        <v>0</v>
      </c>
      <c r="J49" s="233">
        <f t="shared" si="79"/>
        <v>0</v>
      </c>
      <c r="K49" s="233">
        <f t="shared" si="79"/>
        <v>0</v>
      </c>
      <c r="L49" s="233">
        <f t="shared" si="79"/>
        <v>0</v>
      </c>
      <c r="M49" s="233">
        <f t="shared" si="79"/>
        <v>0</v>
      </c>
      <c r="N49" s="234">
        <f t="shared" si="79"/>
        <v>0</v>
      </c>
      <c r="O49" s="358">
        <f>SUM(C49:N49)</f>
        <v>0</v>
      </c>
      <c r="P49" s="41" t="str">
        <f>+A49</f>
        <v>Total Consultants</v>
      </c>
      <c r="Q49" s="156"/>
      <c r="R49" s="232">
        <f t="shared" ref="R49:AC49" si="80">SUM(R47:R48)</f>
        <v>0</v>
      </c>
      <c r="S49" s="233">
        <f t="shared" si="80"/>
        <v>0</v>
      </c>
      <c r="T49" s="233">
        <f t="shared" si="80"/>
        <v>0</v>
      </c>
      <c r="U49" s="233">
        <f t="shared" si="80"/>
        <v>0</v>
      </c>
      <c r="V49" s="233">
        <f t="shared" si="80"/>
        <v>0</v>
      </c>
      <c r="W49" s="233">
        <f t="shared" si="80"/>
        <v>0</v>
      </c>
      <c r="X49" s="233">
        <f t="shared" si="80"/>
        <v>0</v>
      </c>
      <c r="Y49" s="233">
        <f t="shared" si="80"/>
        <v>0</v>
      </c>
      <c r="Z49" s="233">
        <f t="shared" si="80"/>
        <v>0</v>
      </c>
      <c r="AA49" s="233">
        <f t="shared" si="80"/>
        <v>0</v>
      </c>
      <c r="AB49" s="233">
        <f t="shared" si="80"/>
        <v>0</v>
      </c>
      <c r="AC49" s="234">
        <f t="shared" si="80"/>
        <v>0</v>
      </c>
      <c r="AD49" s="358">
        <f>SUM(R49:AC49)</f>
        <v>0</v>
      </c>
    </row>
    <row r="50" spans="1:30">
      <c r="A50" s="41"/>
      <c r="B50" s="30"/>
      <c r="C50" s="357"/>
      <c r="D50" s="357"/>
      <c r="E50" s="357"/>
      <c r="F50" s="357"/>
      <c r="G50" s="357"/>
      <c r="H50" s="357"/>
      <c r="I50" s="357"/>
      <c r="J50" s="357"/>
      <c r="K50" s="357"/>
      <c r="L50" s="357"/>
      <c r="M50" s="357"/>
      <c r="N50" s="357"/>
      <c r="O50" s="228"/>
      <c r="P50" s="41"/>
      <c r="Q50" s="30"/>
      <c r="R50" s="357"/>
      <c r="S50" s="357"/>
      <c r="T50" s="357"/>
      <c r="U50" s="357"/>
      <c r="V50" s="357"/>
      <c r="W50" s="357"/>
      <c r="X50" s="357"/>
      <c r="Y50" s="357"/>
      <c r="Z50" s="357"/>
      <c r="AA50" s="357"/>
      <c r="AB50" s="357"/>
      <c r="AC50" s="357"/>
      <c r="AD50" s="228"/>
    </row>
    <row r="51" spans="1:30">
      <c r="A51" s="42" t="s">
        <v>107</v>
      </c>
      <c r="B51" s="30"/>
      <c r="C51" s="232">
        <f t="shared" ref="C51:N51" si="81">C44+C49</f>
        <v>0</v>
      </c>
      <c r="D51" s="233">
        <f t="shared" si="81"/>
        <v>2</v>
      </c>
      <c r="E51" s="233">
        <f t="shared" si="81"/>
        <v>2.5</v>
      </c>
      <c r="F51" s="233">
        <f t="shared" si="81"/>
        <v>2.5</v>
      </c>
      <c r="G51" s="233">
        <f t="shared" si="81"/>
        <v>2.5</v>
      </c>
      <c r="H51" s="233">
        <f t="shared" si="81"/>
        <v>2.5</v>
      </c>
      <c r="I51" s="233">
        <f t="shared" si="81"/>
        <v>2.5</v>
      </c>
      <c r="J51" s="233">
        <f t="shared" si="81"/>
        <v>2.5</v>
      </c>
      <c r="K51" s="233">
        <f t="shared" si="81"/>
        <v>2.5</v>
      </c>
      <c r="L51" s="233">
        <f t="shared" si="81"/>
        <v>2.5</v>
      </c>
      <c r="M51" s="233">
        <f t="shared" si="81"/>
        <v>2.5</v>
      </c>
      <c r="N51" s="234">
        <f t="shared" si="81"/>
        <v>2.5</v>
      </c>
      <c r="O51" s="228">
        <f>SUM(C51:N51)</f>
        <v>27</v>
      </c>
      <c r="P51" s="42" t="str">
        <f>A51</f>
        <v>Total Headcount</v>
      </c>
      <c r="Q51" s="30"/>
      <c r="R51" s="232">
        <f t="shared" ref="R51:AC51" si="82">R44+R49</f>
        <v>0</v>
      </c>
      <c r="S51" s="233">
        <f t="shared" si="82"/>
        <v>2.5</v>
      </c>
      <c r="T51" s="233">
        <f t="shared" si="82"/>
        <v>2.5</v>
      </c>
      <c r="U51" s="233">
        <f t="shared" si="82"/>
        <v>2.5</v>
      </c>
      <c r="V51" s="233">
        <f t="shared" si="82"/>
        <v>2.5</v>
      </c>
      <c r="W51" s="233">
        <f t="shared" si="82"/>
        <v>2.5</v>
      </c>
      <c r="X51" s="233">
        <f t="shared" si="82"/>
        <v>2.5</v>
      </c>
      <c r="Y51" s="233">
        <f t="shared" si="82"/>
        <v>2.5</v>
      </c>
      <c r="Z51" s="233">
        <f t="shared" si="82"/>
        <v>2.5</v>
      </c>
      <c r="AA51" s="233">
        <f t="shared" si="82"/>
        <v>2.5</v>
      </c>
      <c r="AB51" s="233">
        <f t="shared" si="82"/>
        <v>2.5</v>
      </c>
      <c r="AC51" s="234">
        <f t="shared" si="82"/>
        <v>2.5</v>
      </c>
      <c r="AD51" s="228">
        <f>SUM(R51:AC51)</f>
        <v>27.5</v>
      </c>
    </row>
    <row r="52" spans="1:30" ht="18">
      <c r="A52" s="345"/>
      <c r="B52" s="237"/>
      <c r="C52" s="31"/>
      <c r="D52" s="31"/>
      <c r="E52" s="31"/>
      <c r="F52" s="31"/>
      <c r="G52" s="31"/>
      <c r="H52" s="31"/>
      <c r="I52" s="31"/>
      <c r="J52" s="31"/>
      <c r="K52" s="31"/>
      <c r="L52" s="31"/>
      <c r="M52" s="31"/>
      <c r="N52" s="31"/>
      <c r="O52" s="30"/>
      <c r="P52" s="345"/>
      <c r="Q52" s="237"/>
      <c r="R52" s="31"/>
      <c r="S52" s="31"/>
      <c r="T52" s="31"/>
      <c r="U52" s="31"/>
      <c r="V52" s="31"/>
      <c r="W52" s="31"/>
      <c r="X52" s="31"/>
      <c r="Y52" s="31"/>
      <c r="Z52" s="31"/>
      <c r="AA52" s="31"/>
      <c r="AB52" s="31"/>
      <c r="AC52" s="31"/>
      <c r="AD52" s="30"/>
    </row>
    <row r="53" spans="1:30">
      <c r="A53" s="23" t="str">
        <f>+A1</f>
        <v>School Name</v>
      </c>
      <c r="B53" s="18"/>
      <c r="C53" s="18"/>
      <c r="D53" s="18"/>
      <c r="E53" s="18"/>
      <c r="F53" s="18"/>
      <c r="G53" s="18"/>
      <c r="H53" s="18"/>
      <c r="I53" s="18"/>
      <c r="J53" s="18"/>
      <c r="K53" s="18"/>
      <c r="L53" s="18"/>
      <c r="M53" s="18"/>
      <c r="N53" s="18"/>
      <c r="O53" s="63" t="str">
        <f>+O1</f>
        <v>Draft 1.0</v>
      </c>
      <c r="P53" s="23" t="str">
        <f>+A53</f>
        <v>School Name</v>
      </c>
      <c r="Q53" s="18"/>
      <c r="R53" s="18"/>
      <c r="S53" s="18"/>
      <c r="T53" s="18"/>
      <c r="U53" s="18"/>
      <c r="V53" s="18"/>
      <c r="W53" s="18"/>
      <c r="X53" s="18"/>
      <c r="Y53" s="18"/>
      <c r="Z53" s="18"/>
      <c r="AA53" s="18"/>
      <c r="AB53" s="18"/>
      <c r="AC53" s="18"/>
      <c r="AD53" s="63" t="str">
        <f>+O53</f>
        <v>Draft 1.0</v>
      </c>
    </row>
    <row r="54" spans="1:30" ht="21" customHeight="1">
      <c r="A54" s="19" t="s">
        <v>190</v>
      </c>
      <c r="B54" s="18"/>
      <c r="C54" s="18"/>
      <c r="D54" s="18"/>
      <c r="E54" s="18"/>
      <c r="F54" s="18"/>
      <c r="G54" s="18"/>
      <c r="H54" s="18"/>
      <c r="I54" s="18"/>
      <c r="J54" s="18"/>
      <c r="K54" s="18"/>
      <c r="L54" s="18"/>
      <c r="M54" s="18"/>
      <c r="N54" s="324"/>
      <c r="O54" s="18"/>
      <c r="P54" s="19" t="str">
        <f>+A54</f>
        <v>FACULTY HEADCOUNT UNITS (FTE)</v>
      </c>
      <c r="Q54" s="18"/>
      <c r="R54" s="18"/>
      <c r="S54" s="18"/>
      <c r="T54" s="18"/>
      <c r="U54" s="18"/>
      <c r="V54" s="18"/>
      <c r="W54" s="18"/>
      <c r="X54" s="18"/>
      <c r="Y54" s="18"/>
      <c r="Z54" s="18"/>
      <c r="AA54" s="18"/>
      <c r="AB54" s="18"/>
      <c r="AC54" s="324"/>
      <c r="AD54" s="18"/>
    </row>
    <row r="55" spans="1:30">
      <c r="A55" s="20">
        <f>+A3</f>
        <v>2015</v>
      </c>
      <c r="P55" s="20">
        <f>+P3</f>
        <v>2016</v>
      </c>
    </row>
    <row r="56" spans="1:30">
      <c r="C56" s="425" t="str">
        <f>IF(C$4="","",C$4)</f>
        <v>Month</v>
      </c>
      <c r="D56" s="425" t="str">
        <f>IF(D$4="","",D$4)</f>
        <v/>
      </c>
      <c r="E56" s="25" t="str">
        <f t="shared" ref="E56:N56" si="83">IF(E$4="","",E$4)</f>
        <v/>
      </c>
      <c r="F56" s="25" t="str">
        <f t="shared" si="83"/>
        <v/>
      </c>
      <c r="G56" s="25" t="str">
        <f t="shared" si="83"/>
        <v/>
      </c>
      <c r="H56" s="25" t="str">
        <f t="shared" si="83"/>
        <v/>
      </c>
      <c r="I56" s="25" t="str">
        <f t="shared" si="83"/>
        <v/>
      </c>
      <c r="J56" s="25" t="str">
        <f t="shared" si="83"/>
        <v/>
      </c>
      <c r="K56" s="25" t="str">
        <f t="shared" si="83"/>
        <v/>
      </c>
      <c r="L56" s="25" t="str">
        <f t="shared" si="83"/>
        <v/>
      </c>
      <c r="M56" s="25" t="str">
        <f t="shared" si="83"/>
        <v/>
      </c>
      <c r="N56" s="25" t="str">
        <f t="shared" si="83"/>
        <v/>
      </c>
      <c r="O56" s="427" t="str">
        <f>+O4</f>
        <v>Total</v>
      </c>
      <c r="R56" s="425" t="str">
        <f>IF(R$4="","",R$4)</f>
        <v>Month</v>
      </c>
      <c r="S56" s="425" t="str">
        <f>IF(S$4="","",S$4)</f>
        <v/>
      </c>
      <c r="T56" s="425" t="str">
        <f t="shared" ref="T56:AD56" si="84">IF(T$4="","",T$4)</f>
        <v/>
      </c>
      <c r="U56" s="425" t="str">
        <f t="shared" si="84"/>
        <v/>
      </c>
      <c r="V56" s="425" t="str">
        <f t="shared" si="84"/>
        <v/>
      </c>
      <c r="W56" s="425" t="str">
        <f t="shared" si="84"/>
        <v/>
      </c>
      <c r="X56" s="425" t="str">
        <f t="shared" si="84"/>
        <v/>
      </c>
      <c r="Y56" s="425" t="str">
        <f t="shared" si="84"/>
        <v/>
      </c>
      <c r="Z56" s="425" t="str">
        <f t="shared" si="84"/>
        <v/>
      </c>
      <c r="AA56" s="425" t="str">
        <f t="shared" si="84"/>
        <v/>
      </c>
      <c r="AB56" s="425" t="str">
        <f t="shared" si="84"/>
        <v/>
      </c>
      <c r="AC56" s="425" t="str">
        <f t="shared" si="84"/>
        <v/>
      </c>
      <c r="AD56" s="425" t="str">
        <f t="shared" si="84"/>
        <v>Total</v>
      </c>
    </row>
    <row r="57" spans="1:30" ht="18" thickBot="1">
      <c r="A57" s="320"/>
      <c r="B57" s="152"/>
      <c r="C57" s="426" t="str">
        <f>+C$5</f>
        <v>July</v>
      </c>
      <c r="D57" s="426" t="str">
        <f t="shared" ref="D57:N57" si="85">+D$5</f>
        <v>Aug</v>
      </c>
      <c r="E57" s="426" t="str">
        <f t="shared" si="85"/>
        <v>Sept</v>
      </c>
      <c r="F57" s="426" t="str">
        <f t="shared" si="85"/>
        <v>Oct</v>
      </c>
      <c r="G57" s="426" t="str">
        <f t="shared" si="85"/>
        <v>Nov</v>
      </c>
      <c r="H57" s="426" t="str">
        <f t="shared" si="85"/>
        <v>Dec</v>
      </c>
      <c r="I57" s="426" t="str">
        <f t="shared" si="85"/>
        <v>Jan</v>
      </c>
      <c r="J57" s="426" t="str">
        <f t="shared" si="85"/>
        <v>Feb</v>
      </c>
      <c r="K57" s="426" t="str">
        <f t="shared" si="85"/>
        <v>March</v>
      </c>
      <c r="L57" s="426" t="str">
        <f t="shared" si="85"/>
        <v>April</v>
      </c>
      <c r="M57" s="426" t="str">
        <f t="shared" si="85"/>
        <v>May</v>
      </c>
      <c r="N57" s="426" t="str">
        <f t="shared" si="85"/>
        <v>June</v>
      </c>
      <c r="O57" s="426" t="str">
        <f>+O5</f>
        <v>Man Months</v>
      </c>
      <c r="P57" s="320"/>
      <c r="Q57" s="152"/>
      <c r="R57" s="426" t="str">
        <f>+R$5</f>
        <v>July</v>
      </c>
      <c r="S57" s="426" t="str">
        <f t="shared" ref="S57:AD57" si="86">+S$5</f>
        <v>Aug</v>
      </c>
      <c r="T57" s="426" t="str">
        <f t="shared" si="86"/>
        <v>Sept</v>
      </c>
      <c r="U57" s="426" t="str">
        <f t="shared" si="86"/>
        <v>Oct</v>
      </c>
      <c r="V57" s="426" t="str">
        <f t="shared" si="86"/>
        <v>Nov</v>
      </c>
      <c r="W57" s="426" t="str">
        <f t="shared" si="86"/>
        <v>Dec</v>
      </c>
      <c r="X57" s="426" t="str">
        <f t="shared" si="86"/>
        <v>Jan</v>
      </c>
      <c r="Y57" s="426" t="str">
        <f t="shared" si="86"/>
        <v>Feb</v>
      </c>
      <c r="Z57" s="426" t="str">
        <f t="shared" si="86"/>
        <v>March</v>
      </c>
      <c r="AA57" s="426" t="str">
        <f t="shared" si="86"/>
        <v>April</v>
      </c>
      <c r="AB57" s="426" t="str">
        <f t="shared" si="86"/>
        <v>May</v>
      </c>
      <c r="AC57" s="426" t="str">
        <f t="shared" si="86"/>
        <v>June</v>
      </c>
      <c r="AD57" s="426" t="str">
        <f t="shared" si="86"/>
        <v>Man Months</v>
      </c>
    </row>
    <row r="58" spans="1:30" ht="23">
      <c r="A58" s="420" t="s">
        <v>184</v>
      </c>
      <c r="B58" s="416"/>
      <c r="C58" s="417"/>
      <c r="D58" s="417"/>
      <c r="E58" s="417"/>
      <c r="F58" s="417"/>
      <c r="G58" s="417"/>
      <c r="H58" s="417"/>
      <c r="I58" s="417"/>
      <c r="J58" s="417"/>
      <c r="K58" s="417"/>
      <c r="L58" s="417"/>
      <c r="M58" s="417"/>
      <c r="N58" s="417"/>
      <c r="O58" s="418"/>
      <c r="P58" s="424" t="str">
        <f>+A58</f>
        <v>FACULTY</v>
      </c>
      <c r="Q58" s="416"/>
      <c r="R58" s="417"/>
      <c r="S58" s="417"/>
      <c r="T58" s="417"/>
      <c r="U58" s="417"/>
      <c r="V58" s="417"/>
      <c r="W58" s="417"/>
      <c r="X58" s="417"/>
      <c r="Y58" s="417"/>
      <c r="Z58" s="417"/>
      <c r="AA58" s="417"/>
      <c r="AB58" s="417"/>
      <c r="AC58" s="417"/>
      <c r="AD58" s="418"/>
    </row>
    <row r="59" spans="1:30" s="30" customFormat="1" ht="10.5" customHeight="1">
      <c r="C59" s="417"/>
      <c r="D59" s="417"/>
      <c r="E59" s="417"/>
      <c r="F59" s="417"/>
      <c r="G59" s="417"/>
      <c r="H59" s="417"/>
      <c r="I59" s="417"/>
      <c r="J59" s="417"/>
      <c r="K59" s="417"/>
      <c r="L59" s="417"/>
      <c r="M59" s="417"/>
      <c r="N59" s="417"/>
      <c r="O59" s="418"/>
      <c r="R59" s="417"/>
      <c r="S59" s="417"/>
      <c r="T59" s="417"/>
      <c r="U59" s="417"/>
      <c r="V59" s="417"/>
      <c r="W59" s="417"/>
      <c r="X59" s="417"/>
      <c r="Y59" s="417"/>
      <c r="Z59" s="417"/>
      <c r="AA59" s="417"/>
      <c r="AB59" s="417"/>
      <c r="AC59" s="417"/>
      <c r="AD59" s="418"/>
    </row>
    <row r="60" spans="1:30">
      <c r="A60" s="421" t="s">
        <v>182</v>
      </c>
      <c r="B60" s="422" t="s">
        <v>183</v>
      </c>
      <c r="C60" s="82"/>
      <c r="D60" s="82"/>
      <c r="E60" s="82"/>
      <c r="F60" s="82"/>
      <c r="G60" s="82"/>
      <c r="H60" s="82"/>
      <c r="I60" s="82"/>
      <c r="J60" s="82"/>
      <c r="K60" s="82"/>
      <c r="L60" s="82"/>
      <c r="M60" s="82"/>
      <c r="N60" s="82"/>
      <c r="O60" s="230"/>
      <c r="P60" s="423" t="str">
        <f>+A60</f>
        <v>Position</v>
      </c>
      <c r="Q60" s="423" t="str">
        <f>+B60</f>
        <v>Name</v>
      </c>
      <c r="R60" s="82"/>
      <c r="S60" s="82"/>
      <c r="T60" s="82"/>
      <c r="U60" s="82"/>
      <c r="V60" s="82"/>
      <c r="W60" s="82"/>
      <c r="X60" s="82"/>
      <c r="Y60" s="82"/>
      <c r="Z60" s="82"/>
      <c r="AA60" s="82"/>
      <c r="AB60" s="82"/>
      <c r="AC60" s="82"/>
      <c r="AD60" s="230"/>
    </row>
    <row r="61" spans="1:30">
      <c r="A61" s="321" t="s">
        <v>378</v>
      </c>
      <c r="B61" s="355"/>
      <c r="C61" s="584">
        <v>0</v>
      </c>
      <c r="D61" s="229">
        <v>1</v>
      </c>
      <c r="E61" s="229">
        <f>+D61</f>
        <v>1</v>
      </c>
      <c r="F61" s="229">
        <f t="shared" ref="F61:L61" si="87">+E61</f>
        <v>1</v>
      </c>
      <c r="G61" s="229">
        <f t="shared" si="87"/>
        <v>1</v>
      </c>
      <c r="H61" s="229">
        <f t="shared" si="87"/>
        <v>1</v>
      </c>
      <c r="I61" s="229">
        <f t="shared" si="87"/>
        <v>1</v>
      </c>
      <c r="J61" s="229">
        <f t="shared" si="87"/>
        <v>1</v>
      </c>
      <c r="K61" s="229">
        <f t="shared" si="87"/>
        <v>1</v>
      </c>
      <c r="L61" s="229">
        <f t="shared" si="87"/>
        <v>1</v>
      </c>
      <c r="M61" s="229">
        <f>+L61</f>
        <v>1</v>
      </c>
      <c r="N61" s="229">
        <f>+M61</f>
        <v>1</v>
      </c>
      <c r="O61" s="353">
        <f t="shared" ref="O61:O74" si="88">SUM(C61:N61)</f>
        <v>11</v>
      </c>
      <c r="P61" s="248" t="str">
        <f t="shared" ref="P61:P93" si="89">IF(A61="","",+A61)</f>
        <v>Instructor - Grade 1</v>
      </c>
      <c r="Q61" s="355"/>
      <c r="R61" s="584">
        <v>0</v>
      </c>
      <c r="S61" s="229">
        <v>1</v>
      </c>
      <c r="T61" s="229">
        <f>+S61</f>
        <v>1</v>
      </c>
      <c r="U61" s="229">
        <f t="shared" ref="U61:AC61" si="90">+T61</f>
        <v>1</v>
      </c>
      <c r="V61" s="229">
        <f t="shared" si="90"/>
        <v>1</v>
      </c>
      <c r="W61" s="229">
        <f t="shared" si="90"/>
        <v>1</v>
      </c>
      <c r="X61" s="229">
        <f t="shared" si="90"/>
        <v>1</v>
      </c>
      <c r="Y61" s="229">
        <f t="shared" si="90"/>
        <v>1</v>
      </c>
      <c r="Z61" s="229">
        <f t="shared" si="90"/>
        <v>1</v>
      </c>
      <c r="AA61" s="229">
        <f t="shared" si="90"/>
        <v>1</v>
      </c>
      <c r="AB61" s="229">
        <f t="shared" si="90"/>
        <v>1</v>
      </c>
      <c r="AC61" s="229">
        <f t="shared" si="90"/>
        <v>1</v>
      </c>
      <c r="AD61" s="353">
        <f t="shared" ref="AD61:AD96" si="91">SUM(R61:AC61)</f>
        <v>11</v>
      </c>
    </row>
    <row r="62" spans="1:30">
      <c r="A62" s="321" t="s">
        <v>379</v>
      </c>
      <c r="B62" s="355"/>
      <c r="C62" s="584">
        <v>0</v>
      </c>
      <c r="D62" s="229">
        <v>1</v>
      </c>
      <c r="E62" s="229">
        <f>+D62</f>
        <v>1</v>
      </c>
      <c r="F62" s="229">
        <f t="shared" ref="F62:N62" si="92">+E62</f>
        <v>1</v>
      </c>
      <c r="G62" s="229">
        <f t="shared" si="92"/>
        <v>1</v>
      </c>
      <c r="H62" s="229">
        <f t="shared" si="92"/>
        <v>1</v>
      </c>
      <c r="I62" s="229">
        <f t="shared" si="92"/>
        <v>1</v>
      </c>
      <c r="J62" s="229">
        <f t="shared" si="92"/>
        <v>1</v>
      </c>
      <c r="K62" s="229">
        <f t="shared" si="92"/>
        <v>1</v>
      </c>
      <c r="L62" s="229">
        <f t="shared" si="92"/>
        <v>1</v>
      </c>
      <c r="M62" s="229">
        <f t="shared" si="92"/>
        <v>1</v>
      </c>
      <c r="N62" s="229">
        <f t="shared" si="92"/>
        <v>1</v>
      </c>
      <c r="O62" s="353">
        <f t="shared" si="88"/>
        <v>11</v>
      </c>
      <c r="P62" s="248" t="str">
        <f t="shared" si="89"/>
        <v>Instructor - Grade 2</v>
      </c>
      <c r="Q62" s="355"/>
      <c r="R62" s="584">
        <v>0</v>
      </c>
      <c r="S62" s="229">
        <v>1</v>
      </c>
      <c r="T62" s="229">
        <f>+S62</f>
        <v>1</v>
      </c>
      <c r="U62" s="229">
        <f t="shared" ref="U62:AC62" si="93">+T62</f>
        <v>1</v>
      </c>
      <c r="V62" s="229">
        <f t="shared" si="93"/>
        <v>1</v>
      </c>
      <c r="W62" s="229">
        <f t="shared" si="93"/>
        <v>1</v>
      </c>
      <c r="X62" s="229">
        <f t="shared" si="93"/>
        <v>1</v>
      </c>
      <c r="Y62" s="229">
        <f t="shared" si="93"/>
        <v>1</v>
      </c>
      <c r="Z62" s="229">
        <f t="shared" si="93"/>
        <v>1</v>
      </c>
      <c r="AA62" s="229">
        <f t="shared" si="93"/>
        <v>1</v>
      </c>
      <c r="AB62" s="229">
        <f t="shared" si="93"/>
        <v>1</v>
      </c>
      <c r="AC62" s="229">
        <f t="shared" si="93"/>
        <v>1</v>
      </c>
      <c r="AD62" s="353">
        <f t="shared" si="91"/>
        <v>11</v>
      </c>
    </row>
    <row r="63" spans="1:30">
      <c r="A63" s="321" t="s">
        <v>380</v>
      </c>
      <c r="B63" s="355"/>
      <c r="C63" s="584">
        <v>0</v>
      </c>
      <c r="D63" s="229">
        <v>1</v>
      </c>
      <c r="E63" s="229">
        <f t="shared" ref="E63:N63" si="94">+D63</f>
        <v>1</v>
      </c>
      <c r="F63" s="229">
        <f t="shared" si="94"/>
        <v>1</v>
      </c>
      <c r="G63" s="229">
        <f t="shared" si="94"/>
        <v>1</v>
      </c>
      <c r="H63" s="229">
        <f t="shared" si="94"/>
        <v>1</v>
      </c>
      <c r="I63" s="229">
        <f t="shared" si="94"/>
        <v>1</v>
      </c>
      <c r="J63" s="229">
        <f t="shared" si="94"/>
        <v>1</v>
      </c>
      <c r="K63" s="229">
        <f t="shared" si="94"/>
        <v>1</v>
      </c>
      <c r="L63" s="229">
        <f t="shared" si="94"/>
        <v>1</v>
      </c>
      <c r="M63" s="229">
        <f t="shared" si="94"/>
        <v>1</v>
      </c>
      <c r="N63" s="229">
        <f t="shared" si="94"/>
        <v>1</v>
      </c>
      <c r="O63" s="353">
        <f t="shared" si="88"/>
        <v>11</v>
      </c>
      <c r="P63" s="248" t="str">
        <f t="shared" si="89"/>
        <v>Instructor - Grade 3</v>
      </c>
      <c r="Q63" s="355"/>
      <c r="R63" s="584">
        <v>0</v>
      </c>
      <c r="S63" s="229">
        <v>1</v>
      </c>
      <c r="T63" s="229">
        <f t="shared" ref="T63:AC63" si="95">+S63</f>
        <v>1</v>
      </c>
      <c r="U63" s="229">
        <f t="shared" si="95"/>
        <v>1</v>
      </c>
      <c r="V63" s="229">
        <f t="shared" si="95"/>
        <v>1</v>
      </c>
      <c r="W63" s="229">
        <f t="shared" si="95"/>
        <v>1</v>
      </c>
      <c r="X63" s="229">
        <f t="shared" si="95"/>
        <v>1</v>
      </c>
      <c r="Y63" s="229">
        <f t="shared" si="95"/>
        <v>1</v>
      </c>
      <c r="Z63" s="229">
        <f t="shared" si="95"/>
        <v>1</v>
      </c>
      <c r="AA63" s="229">
        <f t="shared" si="95"/>
        <v>1</v>
      </c>
      <c r="AB63" s="229">
        <f t="shared" si="95"/>
        <v>1</v>
      </c>
      <c r="AC63" s="229">
        <f t="shared" si="95"/>
        <v>1</v>
      </c>
      <c r="AD63" s="353">
        <f t="shared" si="91"/>
        <v>11</v>
      </c>
    </row>
    <row r="64" spans="1:30">
      <c r="A64" s="321" t="s">
        <v>381</v>
      </c>
      <c r="B64" s="355"/>
      <c r="C64" s="584">
        <v>0</v>
      </c>
      <c r="D64" s="229">
        <v>1</v>
      </c>
      <c r="E64" s="229">
        <f t="shared" ref="E64:N64" si="96">+D64</f>
        <v>1</v>
      </c>
      <c r="F64" s="229">
        <f t="shared" si="96"/>
        <v>1</v>
      </c>
      <c r="G64" s="229">
        <f t="shared" si="96"/>
        <v>1</v>
      </c>
      <c r="H64" s="229">
        <f t="shared" si="96"/>
        <v>1</v>
      </c>
      <c r="I64" s="229">
        <f t="shared" si="96"/>
        <v>1</v>
      </c>
      <c r="J64" s="229">
        <f t="shared" si="96"/>
        <v>1</v>
      </c>
      <c r="K64" s="229">
        <f t="shared" si="96"/>
        <v>1</v>
      </c>
      <c r="L64" s="229">
        <f t="shared" si="96"/>
        <v>1</v>
      </c>
      <c r="M64" s="229">
        <f t="shared" si="96"/>
        <v>1</v>
      </c>
      <c r="N64" s="229">
        <f t="shared" si="96"/>
        <v>1</v>
      </c>
      <c r="O64" s="353">
        <f t="shared" si="88"/>
        <v>11</v>
      </c>
      <c r="P64" s="248" t="str">
        <f t="shared" si="89"/>
        <v>Instructor - Grade 4</v>
      </c>
      <c r="Q64" s="355"/>
      <c r="R64" s="584">
        <v>0</v>
      </c>
      <c r="S64" s="229">
        <v>1</v>
      </c>
      <c r="T64" s="229">
        <f t="shared" ref="T64:AC64" si="97">+S64</f>
        <v>1</v>
      </c>
      <c r="U64" s="229">
        <f t="shared" si="97"/>
        <v>1</v>
      </c>
      <c r="V64" s="229">
        <f t="shared" si="97"/>
        <v>1</v>
      </c>
      <c r="W64" s="229">
        <f t="shared" si="97"/>
        <v>1</v>
      </c>
      <c r="X64" s="229">
        <f t="shared" si="97"/>
        <v>1</v>
      </c>
      <c r="Y64" s="229">
        <f t="shared" si="97"/>
        <v>1</v>
      </c>
      <c r="Z64" s="229">
        <f t="shared" si="97"/>
        <v>1</v>
      </c>
      <c r="AA64" s="229">
        <f t="shared" si="97"/>
        <v>1</v>
      </c>
      <c r="AB64" s="229">
        <f t="shared" si="97"/>
        <v>1</v>
      </c>
      <c r="AC64" s="229">
        <f t="shared" si="97"/>
        <v>1</v>
      </c>
      <c r="AD64" s="353">
        <f t="shared" si="91"/>
        <v>11</v>
      </c>
    </row>
    <row r="65" spans="1:30">
      <c r="A65" s="321" t="s">
        <v>382</v>
      </c>
      <c r="B65" s="355"/>
      <c r="C65" s="584">
        <v>0</v>
      </c>
      <c r="D65" s="229">
        <v>1</v>
      </c>
      <c r="E65" s="229">
        <f t="shared" ref="E65:N65" si="98">+D65</f>
        <v>1</v>
      </c>
      <c r="F65" s="229">
        <f t="shared" si="98"/>
        <v>1</v>
      </c>
      <c r="G65" s="229">
        <f t="shared" si="98"/>
        <v>1</v>
      </c>
      <c r="H65" s="229">
        <f t="shared" si="98"/>
        <v>1</v>
      </c>
      <c r="I65" s="229">
        <f t="shared" si="98"/>
        <v>1</v>
      </c>
      <c r="J65" s="229">
        <f t="shared" si="98"/>
        <v>1</v>
      </c>
      <c r="K65" s="229">
        <f t="shared" si="98"/>
        <v>1</v>
      </c>
      <c r="L65" s="229">
        <f t="shared" si="98"/>
        <v>1</v>
      </c>
      <c r="M65" s="229">
        <f t="shared" si="98"/>
        <v>1</v>
      </c>
      <c r="N65" s="229">
        <f t="shared" si="98"/>
        <v>1</v>
      </c>
      <c r="O65" s="353">
        <f t="shared" si="88"/>
        <v>11</v>
      </c>
      <c r="P65" s="248" t="str">
        <f t="shared" si="89"/>
        <v>Instructor - Grade 5</v>
      </c>
      <c r="Q65" s="355"/>
      <c r="R65" s="584">
        <v>0</v>
      </c>
      <c r="S65" s="229">
        <v>1</v>
      </c>
      <c r="T65" s="229">
        <f t="shared" ref="T65:AC65" si="99">+S65</f>
        <v>1</v>
      </c>
      <c r="U65" s="229">
        <f t="shared" si="99"/>
        <v>1</v>
      </c>
      <c r="V65" s="229">
        <f t="shared" si="99"/>
        <v>1</v>
      </c>
      <c r="W65" s="229">
        <f t="shared" si="99"/>
        <v>1</v>
      </c>
      <c r="X65" s="229">
        <f t="shared" si="99"/>
        <v>1</v>
      </c>
      <c r="Y65" s="229">
        <f t="shared" si="99"/>
        <v>1</v>
      </c>
      <c r="Z65" s="229">
        <f t="shared" si="99"/>
        <v>1</v>
      </c>
      <c r="AA65" s="229">
        <f t="shared" si="99"/>
        <v>1</v>
      </c>
      <c r="AB65" s="229">
        <f t="shared" si="99"/>
        <v>1</v>
      </c>
      <c r="AC65" s="229">
        <f t="shared" si="99"/>
        <v>1</v>
      </c>
      <c r="AD65" s="353">
        <f t="shared" si="91"/>
        <v>11</v>
      </c>
    </row>
    <row r="66" spans="1:30">
      <c r="A66" s="321" t="s">
        <v>406</v>
      </c>
      <c r="B66" s="355"/>
      <c r="C66" s="584">
        <v>0</v>
      </c>
      <c r="D66" s="229">
        <v>1</v>
      </c>
      <c r="E66" s="229">
        <f t="shared" ref="E66:N66" si="100">+D66</f>
        <v>1</v>
      </c>
      <c r="F66" s="229">
        <f t="shared" si="100"/>
        <v>1</v>
      </c>
      <c r="G66" s="229">
        <f t="shared" si="100"/>
        <v>1</v>
      </c>
      <c r="H66" s="229">
        <f t="shared" si="100"/>
        <v>1</v>
      </c>
      <c r="I66" s="229">
        <f t="shared" si="100"/>
        <v>1</v>
      </c>
      <c r="J66" s="229">
        <f t="shared" si="100"/>
        <v>1</v>
      </c>
      <c r="K66" s="229">
        <f t="shared" si="100"/>
        <v>1</v>
      </c>
      <c r="L66" s="229">
        <f t="shared" si="100"/>
        <v>1</v>
      </c>
      <c r="M66" s="229">
        <f t="shared" si="100"/>
        <v>1</v>
      </c>
      <c r="N66" s="229">
        <f t="shared" si="100"/>
        <v>1</v>
      </c>
      <c r="O66" s="353">
        <f t="shared" si="88"/>
        <v>11</v>
      </c>
      <c r="P66" s="248" t="str">
        <f t="shared" si="89"/>
        <v>Instructor - Grade 6</v>
      </c>
      <c r="Q66" s="355"/>
      <c r="R66" s="584">
        <v>0</v>
      </c>
      <c r="S66" s="229">
        <v>1</v>
      </c>
      <c r="T66" s="229">
        <f t="shared" ref="T66:AC66" si="101">+S66</f>
        <v>1</v>
      </c>
      <c r="U66" s="229">
        <f t="shared" si="101"/>
        <v>1</v>
      </c>
      <c r="V66" s="229">
        <f t="shared" si="101"/>
        <v>1</v>
      </c>
      <c r="W66" s="229">
        <f t="shared" si="101"/>
        <v>1</v>
      </c>
      <c r="X66" s="229">
        <f t="shared" si="101"/>
        <v>1</v>
      </c>
      <c r="Y66" s="229">
        <f t="shared" si="101"/>
        <v>1</v>
      </c>
      <c r="Z66" s="229">
        <f t="shared" si="101"/>
        <v>1</v>
      </c>
      <c r="AA66" s="229">
        <f t="shared" si="101"/>
        <v>1</v>
      </c>
      <c r="AB66" s="229">
        <f t="shared" si="101"/>
        <v>1</v>
      </c>
      <c r="AC66" s="229">
        <f t="shared" si="101"/>
        <v>1</v>
      </c>
      <c r="AD66" s="353">
        <f t="shared" si="91"/>
        <v>11</v>
      </c>
    </row>
    <row r="67" spans="1:30">
      <c r="A67" s="321" t="s">
        <v>417</v>
      </c>
      <c r="B67" s="355"/>
      <c r="C67" s="584">
        <v>0</v>
      </c>
      <c r="D67" s="229">
        <v>1</v>
      </c>
      <c r="E67" s="229">
        <f t="shared" ref="E67:N67" si="102">+D67</f>
        <v>1</v>
      </c>
      <c r="F67" s="229">
        <f t="shared" si="102"/>
        <v>1</v>
      </c>
      <c r="G67" s="229">
        <f t="shared" si="102"/>
        <v>1</v>
      </c>
      <c r="H67" s="229">
        <f t="shared" si="102"/>
        <v>1</v>
      </c>
      <c r="I67" s="229">
        <f t="shared" si="102"/>
        <v>1</v>
      </c>
      <c r="J67" s="229">
        <f t="shared" si="102"/>
        <v>1</v>
      </c>
      <c r="K67" s="229">
        <f t="shared" si="102"/>
        <v>1</v>
      </c>
      <c r="L67" s="229">
        <f t="shared" si="102"/>
        <v>1</v>
      </c>
      <c r="M67" s="229">
        <f t="shared" si="102"/>
        <v>1</v>
      </c>
      <c r="N67" s="229">
        <f t="shared" si="102"/>
        <v>1</v>
      </c>
      <c r="O67" s="353">
        <f t="shared" si="88"/>
        <v>11</v>
      </c>
      <c r="P67" s="248" t="str">
        <f t="shared" si="89"/>
        <v>Instructor - Grade 7 and 8</v>
      </c>
      <c r="Q67" s="355"/>
      <c r="R67" s="584">
        <v>0</v>
      </c>
      <c r="S67" s="229">
        <v>1</v>
      </c>
      <c r="T67" s="229">
        <f t="shared" ref="T67:AC67" si="103">+S67</f>
        <v>1</v>
      </c>
      <c r="U67" s="229">
        <f t="shared" si="103"/>
        <v>1</v>
      </c>
      <c r="V67" s="229">
        <f t="shared" si="103"/>
        <v>1</v>
      </c>
      <c r="W67" s="229">
        <f t="shared" si="103"/>
        <v>1</v>
      </c>
      <c r="X67" s="229">
        <f t="shared" si="103"/>
        <v>1</v>
      </c>
      <c r="Y67" s="229">
        <f t="shared" si="103"/>
        <v>1</v>
      </c>
      <c r="Z67" s="229">
        <f t="shared" si="103"/>
        <v>1</v>
      </c>
      <c r="AA67" s="229">
        <f t="shared" si="103"/>
        <v>1</v>
      </c>
      <c r="AB67" s="229">
        <f t="shared" si="103"/>
        <v>1</v>
      </c>
      <c r="AC67" s="229">
        <f t="shared" si="103"/>
        <v>1</v>
      </c>
      <c r="AD67" s="353">
        <f t="shared" si="91"/>
        <v>11</v>
      </c>
    </row>
    <row r="68" spans="1:30">
      <c r="A68" s="321" t="s">
        <v>5</v>
      </c>
      <c r="B68" s="355"/>
      <c r="C68" s="584">
        <v>0</v>
      </c>
      <c r="D68" s="229">
        <v>0</v>
      </c>
      <c r="E68" s="229">
        <f t="shared" ref="E68:N68" si="104">+D68</f>
        <v>0</v>
      </c>
      <c r="F68" s="229">
        <f t="shared" si="104"/>
        <v>0</v>
      </c>
      <c r="G68" s="229">
        <f t="shared" si="104"/>
        <v>0</v>
      </c>
      <c r="H68" s="229">
        <f t="shared" si="104"/>
        <v>0</v>
      </c>
      <c r="I68" s="229">
        <f t="shared" si="104"/>
        <v>0</v>
      </c>
      <c r="J68" s="229">
        <f t="shared" si="104"/>
        <v>0</v>
      </c>
      <c r="K68" s="229">
        <f t="shared" si="104"/>
        <v>0</v>
      </c>
      <c r="L68" s="229">
        <f t="shared" si="104"/>
        <v>0</v>
      </c>
      <c r="M68" s="229">
        <f t="shared" si="104"/>
        <v>0</v>
      </c>
      <c r="N68" s="229">
        <f t="shared" si="104"/>
        <v>0</v>
      </c>
      <c r="O68" s="353">
        <f t="shared" si="88"/>
        <v>0</v>
      </c>
      <c r="P68" s="248" t="str">
        <f t="shared" si="89"/>
        <v>Other</v>
      </c>
      <c r="Q68" s="355"/>
      <c r="R68" s="584">
        <f t="shared" ref="R68" si="105">+N68</f>
        <v>0</v>
      </c>
      <c r="S68" s="229">
        <f t="shared" ref="S68:AC68" si="106">+R68</f>
        <v>0</v>
      </c>
      <c r="T68" s="229">
        <f t="shared" si="106"/>
        <v>0</v>
      </c>
      <c r="U68" s="229">
        <f t="shared" si="106"/>
        <v>0</v>
      </c>
      <c r="V68" s="229">
        <f t="shared" si="106"/>
        <v>0</v>
      </c>
      <c r="W68" s="229">
        <f t="shared" si="106"/>
        <v>0</v>
      </c>
      <c r="X68" s="229">
        <f t="shared" si="106"/>
        <v>0</v>
      </c>
      <c r="Y68" s="229">
        <f t="shared" si="106"/>
        <v>0</v>
      </c>
      <c r="Z68" s="229">
        <f t="shared" si="106"/>
        <v>0</v>
      </c>
      <c r="AA68" s="229">
        <f t="shared" si="106"/>
        <v>0</v>
      </c>
      <c r="AB68" s="229">
        <f t="shared" si="106"/>
        <v>0</v>
      </c>
      <c r="AC68" s="229">
        <f t="shared" si="106"/>
        <v>0</v>
      </c>
      <c r="AD68" s="353">
        <f t="shared" si="91"/>
        <v>0</v>
      </c>
    </row>
    <row r="69" spans="1:30">
      <c r="A69" s="321" t="s">
        <v>5</v>
      </c>
      <c r="B69" s="355"/>
      <c r="C69" s="584">
        <v>0</v>
      </c>
      <c r="D69" s="229">
        <f t="shared" ref="D69:N69" si="107">+C69</f>
        <v>0</v>
      </c>
      <c r="E69" s="229">
        <f t="shared" si="107"/>
        <v>0</v>
      </c>
      <c r="F69" s="229">
        <f t="shared" si="107"/>
        <v>0</v>
      </c>
      <c r="G69" s="229">
        <f t="shared" si="107"/>
        <v>0</v>
      </c>
      <c r="H69" s="229">
        <f t="shared" si="107"/>
        <v>0</v>
      </c>
      <c r="I69" s="229">
        <f t="shared" si="107"/>
        <v>0</v>
      </c>
      <c r="J69" s="229">
        <f t="shared" si="107"/>
        <v>0</v>
      </c>
      <c r="K69" s="229">
        <f t="shared" si="107"/>
        <v>0</v>
      </c>
      <c r="L69" s="229">
        <f t="shared" si="107"/>
        <v>0</v>
      </c>
      <c r="M69" s="229">
        <f t="shared" si="107"/>
        <v>0</v>
      </c>
      <c r="N69" s="229">
        <f t="shared" si="107"/>
        <v>0</v>
      </c>
      <c r="O69" s="353">
        <f t="shared" si="88"/>
        <v>0</v>
      </c>
      <c r="P69" s="248" t="str">
        <f t="shared" si="89"/>
        <v>Other</v>
      </c>
      <c r="Q69" s="355"/>
      <c r="R69" s="584">
        <f t="shared" ref="R69:R74" si="108">+N69</f>
        <v>0</v>
      </c>
      <c r="S69" s="229">
        <f>+R69</f>
        <v>0</v>
      </c>
      <c r="T69" s="229">
        <f>+S69</f>
        <v>0</v>
      </c>
      <c r="U69" s="229">
        <f t="shared" ref="U69:AC69" si="109">+T69</f>
        <v>0</v>
      </c>
      <c r="V69" s="229">
        <f t="shared" si="109"/>
        <v>0</v>
      </c>
      <c r="W69" s="229">
        <f t="shared" si="109"/>
        <v>0</v>
      </c>
      <c r="X69" s="229">
        <f t="shared" si="109"/>
        <v>0</v>
      </c>
      <c r="Y69" s="229">
        <f t="shared" si="109"/>
        <v>0</v>
      </c>
      <c r="Z69" s="229">
        <f t="shared" si="109"/>
        <v>0</v>
      </c>
      <c r="AA69" s="229">
        <f t="shared" si="109"/>
        <v>0</v>
      </c>
      <c r="AB69" s="229">
        <f t="shared" si="109"/>
        <v>0</v>
      </c>
      <c r="AC69" s="229">
        <f t="shared" si="109"/>
        <v>0</v>
      </c>
      <c r="AD69" s="353">
        <f t="shared" si="91"/>
        <v>0</v>
      </c>
    </row>
    <row r="70" spans="1:30">
      <c r="A70" s="321" t="s">
        <v>5</v>
      </c>
      <c r="B70" s="355"/>
      <c r="C70" s="584">
        <v>0</v>
      </c>
      <c r="D70" s="229">
        <f t="shared" ref="D70:N70" si="110">+C70</f>
        <v>0</v>
      </c>
      <c r="E70" s="229">
        <f t="shared" si="110"/>
        <v>0</v>
      </c>
      <c r="F70" s="229">
        <f t="shared" si="110"/>
        <v>0</v>
      </c>
      <c r="G70" s="229">
        <f t="shared" si="110"/>
        <v>0</v>
      </c>
      <c r="H70" s="229">
        <f t="shared" si="110"/>
        <v>0</v>
      </c>
      <c r="I70" s="229">
        <f t="shared" si="110"/>
        <v>0</v>
      </c>
      <c r="J70" s="229">
        <f t="shared" si="110"/>
        <v>0</v>
      </c>
      <c r="K70" s="229">
        <f t="shared" si="110"/>
        <v>0</v>
      </c>
      <c r="L70" s="229">
        <f t="shared" si="110"/>
        <v>0</v>
      </c>
      <c r="M70" s="229">
        <f t="shared" si="110"/>
        <v>0</v>
      </c>
      <c r="N70" s="229">
        <f t="shared" si="110"/>
        <v>0</v>
      </c>
      <c r="O70" s="353">
        <f t="shared" si="88"/>
        <v>0</v>
      </c>
      <c r="P70" s="248" t="str">
        <f t="shared" si="89"/>
        <v>Other</v>
      </c>
      <c r="Q70" s="355"/>
      <c r="R70" s="584">
        <f t="shared" si="108"/>
        <v>0</v>
      </c>
      <c r="S70" s="229">
        <f>+R70</f>
        <v>0</v>
      </c>
      <c r="T70" s="229">
        <f t="shared" ref="T70:AB70" si="111">+S70</f>
        <v>0</v>
      </c>
      <c r="U70" s="229">
        <f t="shared" si="111"/>
        <v>0</v>
      </c>
      <c r="V70" s="229">
        <f t="shared" si="111"/>
        <v>0</v>
      </c>
      <c r="W70" s="229">
        <f t="shared" si="111"/>
        <v>0</v>
      </c>
      <c r="X70" s="229">
        <f t="shared" si="111"/>
        <v>0</v>
      </c>
      <c r="Y70" s="229">
        <f t="shared" si="111"/>
        <v>0</v>
      </c>
      <c r="Z70" s="229">
        <f t="shared" si="111"/>
        <v>0</v>
      </c>
      <c r="AA70" s="229">
        <f t="shared" si="111"/>
        <v>0</v>
      </c>
      <c r="AB70" s="229">
        <f t="shared" si="111"/>
        <v>0</v>
      </c>
      <c r="AC70" s="229">
        <f>+AB70</f>
        <v>0</v>
      </c>
      <c r="AD70" s="353">
        <f t="shared" si="91"/>
        <v>0</v>
      </c>
    </row>
    <row r="71" spans="1:30" ht="18" customHeight="1">
      <c r="A71" s="321" t="s">
        <v>5</v>
      </c>
      <c r="B71" s="355"/>
      <c r="C71" s="584">
        <v>0</v>
      </c>
      <c r="D71" s="229">
        <f t="shared" ref="D71:N71" si="112">+C71</f>
        <v>0</v>
      </c>
      <c r="E71" s="229">
        <f t="shared" si="112"/>
        <v>0</v>
      </c>
      <c r="F71" s="229">
        <f t="shared" si="112"/>
        <v>0</v>
      </c>
      <c r="G71" s="229">
        <f t="shared" si="112"/>
        <v>0</v>
      </c>
      <c r="H71" s="229">
        <f t="shared" si="112"/>
        <v>0</v>
      </c>
      <c r="I71" s="229">
        <f t="shared" si="112"/>
        <v>0</v>
      </c>
      <c r="J71" s="229">
        <f t="shared" si="112"/>
        <v>0</v>
      </c>
      <c r="K71" s="229">
        <f t="shared" si="112"/>
        <v>0</v>
      </c>
      <c r="L71" s="229">
        <f t="shared" si="112"/>
        <v>0</v>
      </c>
      <c r="M71" s="229">
        <f t="shared" si="112"/>
        <v>0</v>
      </c>
      <c r="N71" s="229">
        <f t="shared" si="112"/>
        <v>0</v>
      </c>
      <c r="O71" s="353">
        <f t="shared" si="88"/>
        <v>0</v>
      </c>
      <c r="P71" s="248" t="str">
        <f t="shared" si="89"/>
        <v>Other</v>
      </c>
      <c r="Q71" s="355"/>
      <c r="R71" s="584">
        <f t="shared" si="108"/>
        <v>0</v>
      </c>
      <c r="S71" s="229">
        <f t="shared" ref="S71:AC71" si="113">+R71</f>
        <v>0</v>
      </c>
      <c r="T71" s="229">
        <f t="shared" si="113"/>
        <v>0</v>
      </c>
      <c r="U71" s="229">
        <f t="shared" si="113"/>
        <v>0</v>
      </c>
      <c r="V71" s="229">
        <f t="shared" si="113"/>
        <v>0</v>
      </c>
      <c r="W71" s="229">
        <f t="shared" si="113"/>
        <v>0</v>
      </c>
      <c r="X71" s="229">
        <f t="shared" si="113"/>
        <v>0</v>
      </c>
      <c r="Y71" s="229">
        <f t="shared" si="113"/>
        <v>0</v>
      </c>
      <c r="Z71" s="229">
        <f t="shared" si="113"/>
        <v>0</v>
      </c>
      <c r="AA71" s="229">
        <f t="shared" si="113"/>
        <v>0</v>
      </c>
      <c r="AB71" s="229">
        <f t="shared" si="113"/>
        <v>0</v>
      </c>
      <c r="AC71" s="229">
        <f t="shared" si="113"/>
        <v>0</v>
      </c>
      <c r="AD71" s="353">
        <f t="shared" si="91"/>
        <v>0</v>
      </c>
    </row>
    <row r="72" spans="1:30">
      <c r="A72" s="321" t="s">
        <v>5</v>
      </c>
      <c r="B72" s="323"/>
      <c r="C72" s="584">
        <v>0</v>
      </c>
      <c r="D72" s="229">
        <f t="shared" ref="D72:N72" si="114">+C72</f>
        <v>0</v>
      </c>
      <c r="E72" s="229">
        <f t="shared" si="114"/>
        <v>0</v>
      </c>
      <c r="F72" s="229">
        <f t="shared" si="114"/>
        <v>0</v>
      </c>
      <c r="G72" s="229">
        <f t="shared" si="114"/>
        <v>0</v>
      </c>
      <c r="H72" s="229">
        <f t="shared" si="114"/>
        <v>0</v>
      </c>
      <c r="I72" s="229">
        <f t="shared" si="114"/>
        <v>0</v>
      </c>
      <c r="J72" s="229">
        <f t="shared" si="114"/>
        <v>0</v>
      </c>
      <c r="K72" s="229">
        <f t="shared" si="114"/>
        <v>0</v>
      </c>
      <c r="L72" s="229">
        <f t="shared" si="114"/>
        <v>0</v>
      </c>
      <c r="M72" s="229">
        <f t="shared" si="114"/>
        <v>0</v>
      </c>
      <c r="N72" s="229">
        <f t="shared" si="114"/>
        <v>0</v>
      </c>
      <c r="O72" s="353">
        <f t="shared" si="88"/>
        <v>0</v>
      </c>
      <c r="P72" s="248" t="str">
        <f t="shared" si="89"/>
        <v>Other</v>
      </c>
      <c r="Q72" s="323"/>
      <c r="R72" s="584">
        <f t="shared" si="108"/>
        <v>0</v>
      </c>
      <c r="S72" s="229">
        <f t="shared" ref="S72:AC72" si="115">+R72</f>
        <v>0</v>
      </c>
      <c r="T72" s="229">
        <f t="shared" si="115"/>
        <v>0</v>
      </c>
      <c r="U72" s="229">
        <f t="shared" si="115"/>
        <v>0</v>
      </c>
      <c r="V72" s="229">
        <f t="shared" si="115"/>
        <v>0</v>
      </c>
      <c r="W72" s="229">
        <f t="shared" si="115"/>
        <v>0</v>
      </c>
      <c r="X72" s="229">
        <f t="shared" si="115"/>
        <v>0</v>
      </c>
      <c r="Y72" s="229">
        <f t="shared" si="115"/>
        <v>0</v>
      </c>
      <c r="Z72" s="229">
        <f t="shared" si="115"/>
        <v>0</v>
      </c>
      <c r="AA72" s="229">
        <f t="shared" si="115"/>
        <v>0</v>
      </c>
      <c r="AB72" s="229">
        <f t="shared" si="115"/>
        <v>0</v>
      </c>
      <c r="AC72" s="229">
        <f t="shared" si="115"/>
        <v>0</v>
      </c>
      <c r="AD72" s="353">
        <f t="shared" si="91"/>
        <v>0</v>
      </c>
    </row>
    <row r="73" spans="1:30">
      <c r="A73" s="321" t="s">
        <v>5</v>
      </c>
      <c r="B73" s="323"/>
      <c r="C73" s="584">
        <v>0</v>
      </c>
      <c r="D73" s="229">
        <f t="shared" ref="D73:N73" si="116">+C73</f>
        <v>0</v>
      </c>
      <c r="E73" s="229">
        <f t="shared" si="116"/>
        <v>0</v>
      </c>
      <c r="F73" s="229">
        <f t="shared" si="116"/>
        <v>0</v>
      </c>
      <c r="G73" s="229">
        <f t="shared" si="116"/>
        <v>0</v>
      </c>
      <c r="H73" s="229">
        <f t="shared" si="116"/>
        <v>0</v>
      </c>
      <c r="I73" s="229">
        <f t="shared" si="116"/>
        <v>0</v>
      </c>
      <c r="J73" s="229">
        <f t="shared" si="116"/>
        <v>0</v>
      </c>
      <c r="K73" s="229">
        <f t="shared" si="116"/>
        <v>0</v>
      </c>
      <c r="L73" s="229">
        <f t="shared" si="116"/>
        <v>0</v>
      </c>
      <c r="M73" s="229">
        <f t="shared" si="116"/>
        <v>0</v>
      </c>
      <c r="N73" s="229">
        <f t="shared" si="116"/>
        <v>0</v>
      </c>
      <c r="O73" s="353">
        <f t="shared" si="88"/>
        <v>0</v>
      </c>
      <c r="P73" s="248" t="str">
        <f t="shared" si="89"/>
        <v>Other</v>
      </c>
      <c r="Q73" s="323"/>
      <c r="R73" s="584">
        <f t="shared" si="108"/>
        <v>0</v>
      </c>
      <c r="S73" s="229">
        <f>+R73</f>
        <v>0</v>
      </c>
      <c r="T73" s="229">
        <f>+S73</f>
        <v>0</v>
      </c>
      <c r="U73" s="229">
        <f t="shared" ref="U73:AC73" si="117">+T73</f>
        <v>0</v>
      </c>
      <c r="V73" s="229">
        <f t="shared" si="117"/>
        <v>0</v>
      </c>
      <c r="W73" s="229">
        <f t="shared" si="117"/>
        <v>0</v>
      </c>
      <c r="X73" s="229">
        <f t="shared" si="117"/>
        <v>0</v>
      </c>
      <c r="Y73" s="229">
        <f t="shared" si="117"/>
        <v>0</v>
      </c>
      <c r="Z73" s="229">
        <f t="shared" si="117"/>
        <v>0</v>
      </c>
      <c r="AA73" s="229">
        <f t="shared" si="117"/>
        <v>0</v>
      </c>
      <c r="AB73" s="229">
        <f t="shared" si="117"/>
        <v>0</v>
      </c>
      <c r="AC73" s="229">
        <f t="shared" si="117"/>
        <v>0</v>
      </c>
      <c r="AD73" s="353">
        <f t="shared" si="91"/>
        <v>0</v>
      </c>
    </row>
    <row r="74" spans="1:30">
      <c r="A74" s="321" t="s">
        <v>5</v>
      </c>
      <c r="B74" s="323"/>
      <c r="C74" s="584">
        <v>0</v>
      </c>
      <c r="D74" s="229">
        <f>+C74</f>
        <v>0</v>
      </c>
      <c r="E74" s="229">
        <f t="shared" ref="E74:N74" si="118">+D74</f>
        <v>0</v>
      </c>
      <c r="F74" s="229">
        <f t="shared" si="118"/>
        <v>0</v>
      </c>
      <c r="G74" s="229">
        <f t="shared" si="118"/>
        <v>0</v>
      </c>
      <c r="H74" s="229">
        <f t="shared" si="118"/>
        <v>0</v>
      </c>
      <c r="I74" s="229">
        <f t="shared" si="118"/>
        <v>0</v>
      </c>
      <c r="J74" s="229">
        <f t="shared" si="118"/>
        <v>0</v>
      </c>
      <c r="K74" s="229">
        <f t="shared" si="118"/>
        <v>0</v>
      </c>
      <c r="L74" s="229">
        <f t="shared" si="118"/>
        <v>0</v>
      </c>
      <c r="M74" s="229">
        <f t="shared" si="118"/>
        <v>0</v>
      </c>
      <c r="N74" s="229">
        <f t="shared" si="118"/>
        <v>0</v>
      </c>
      <c r="O74" s="353">
        <f t="shared" si="88"/>
        <v>0</v>
      </c>
      <c r="P74" s="248" t="str">
        <f t="shared" si="89"/>
        <v>Other</v>
      </c>
      <c r="Q74" s="323"/>
      <c r="R74" s="584">
        <f t="shared" si="108"/>
        <v>0</v>
      </c>
      <c r="S74" s="229">
        <f>+R74</f>
        <v>0</v>
      </c>
      <c r="T74" s="229">
        <f>+S74</f>
        <v>0</v>
      </c>
      <c r="U74" s="229">
        <f>+T74</f>
        <v>0</v>
      </c>
      <c r="V74" s="229">
        <f>+U74</f>
        <v>0</v>
      </c>
      <c r="W74" s="229">
        <f t="shared" ref="W74:AC74" si="119">+V74</f>
        <v>0</v>
      </c>
      <c r="X74" s="229">
        <f t="shared" si="119"/>
        <v>0</v>
      </c>
      <c r="Y74" s="229">
        <f t="shared" si="119"/>
        <v>0</v>
      </c>
      <c r="Z74" s="229">
        <f t="shared" si="119"/>
        <v>0</v>
      </c>
      <c r="AA74" s="229">
        <f t="shared" si="119"/>
        <v>0</v>
      </c>
      <c r="AB74" s="229">
        <f t="shared" si="119"/>
        <v>0</v>
      </c>
      <c r="AC74" s="229">
        <f t="shared" si="119"/>
        <v>0</v>
      </c>
      <c r="AD74" s="353">
        <f t="shared" si="91"/>
        <v>0</v>
      </c>
    </row>
    <row r="75" spans="1:30">
      <c r="A75" s="321" t="s">
        <v>5</v>
      </c>
      <c r="B75" s="355"/>
      <c r="C75" s="584">
        <v>0</v>
      </c>
      <c r="D75" s="229">
        <f>+C75</f>
        <v>0</v>
      </c>
      <c r="E75" s="229">
        <f t="shared" ref="E75:N75" si="120">+D75</f>
        <v>0</v>
      </c>
      <c r="F75" s="229">
        <f t="shared" si="120"/>
        <v>0</v>
      </c>
      <c r="G75" s="229">
        <f t="shared" si="120"/>
        <v>0</v>
      </c>
      <c r="H75" s="229">
        <f t="shared" si="120"/>
        <v>0</v>
      </c>
      <c r="I75" s="229">
        <f t="shared" si="120"/>
        <v>0</v>
      </c>
      <c r="J75" s="229">
        <f t="shared" si="120"/>
        <v>0</v>
      </c>
      <c r="K75" s="229">
        <f t="shared" si="120"/>
        <v>0</v>
      </c>
      <c r="L75" s="229">
        <f t="shared" si="120"/>
        <v>0</v>
      </c>
      <c r="M75" s="229">
        <f t="shared" si="120"/>
        <v>0</v>
      </c>
      <c r="N75" s="229">
        <f t="shared" si="120"/>
        <v>0</v>
      </c>
      <c r="O75" s="353">
        <f t="shared" ref="O75:O81" si="121">SUM(C75:N75)</f>
        <v>0</v>
      </c>
      <c r="P75" s="248" t="str">
        <f t="shared" si="89"/>
        <v>Other</v>
      </c>
      <c r="Q75" s="355"/>
      <c r="R75" s="584">
        <f>+N75</f>
        <v>0</v>
      </c>
      <c r="S75" s="229">
        <f t="shared" ref="S75:AC75" si="122">+R75</f>
        <v>0</v>
      </c>
      <c r="T75" s="229">
        <f t="shared" si="122"/>
        <v>0</v>
      </c>
      <c r="U75" s="229">
        <f t="shared" si="122"/>
        <v>0</v>
      </c>
      <c r="V75" s="229">
        <f t="shared" si="122"/>
        <v>0</v>
      </c>
      <c r="W75" s="229">
        <f t="shared" si="122"/>
        <v>0</v>
      </c>
      <c r="X75" s="229">
        <f t="shared" si="122"/>
        <v>0</v>
      </c>
      <c r="Y75" s="229">
        <f t="shared" si="122"/>
        <v>0</v>
      </c>
      <c r="Z75" s="229">
        <f t="shared" si="122"/>
        <v>0</v>
      </c>
      <c r="AA75" s="229">
        <f t="shared" si="122"/>
        <v>0</v>
      </c>
      <c r="AB75" s="229">
        <f t="shared" si="122"/>
        <v>0</v>
      </c>
      <c r="AC75" s="229">
        <f t="shared" si="122"/>
        <v>0</v>
      </c>
      <c r="AD75" s="353">
        <f t="shared" si="91"/>
        <v>0</v>
      </c>
    </row>
    <row r="76" spans="1:30">
      <c r="A76" s="321" t="s">
        <v>5</v>
      </c>
      <c r="B76" s="355"/>
      <c r="C76" s="584">
        <v>0</v>
      </c>
      <c r="D76" s="229">
        <f t="shared" ref="D76:N76" si="123">+C76</f>
        <v>0</v>
      </c>
      <c r="E76" s="229">
        <f t="shared" si="123"/>
        <v>0</v>
      </c>
      <c r="F76" s="229">
        <f t="shared" si="123"/>
        <v>0</v>
      </c>
      <c r="G76" s="229">
        <f t="shared" si="123"/>
        <v>0</v>
      </c>
      <c r="H76" s="229">
        <f t="shared" si="123"/>
        <v>0</v>
      </c>
      <c r="I76" s="229">
        <f t="shared" si="123"/>
        <v>0</v>
      </c>
      <c r="J76" s="229">
        <f t="shared" si="123"/>
        <v>0</v>
      </c>
      <c r="K76" s="229">
        <f t="shared" si="123"/>
        <v>0</v>
      </c>
      <c r="L76" s="229">
        <f t="shared" si="123"/>
        <v>0</v>
      </c>
      <c r="M76" s="229">
        <f t="shared" si="123"/>
        <v>0</v>
      </c>
      <c r="N76" s="229">
        <f t="shared" si="123"/>
        <v>0</v>
      </c>
      <c r="O76" s="353">
        <f t="shared" si="121"/>
        <v>0</v>
      </c>
      <c r="P76" s="248" t="str">
        <f t="shared" si="89"/>
        <v>Other</v>
      </c>
      <c r="Q76" s="355"/>
      <c r="R76" s="584">
        <f t="shared" ref="R76:R84" si="124">+N76</f>
        <v>0</v>
      </c>
      <c r="S76" s="229">
        <f t="shared" ref="S76:AC76" si="125">+R76</f>
        <v>0</v>
      </c>
      <c r="T76" s="229">
        <f t="shared" si="125"/>
        <v>0</v>
      </c>
      <c r="U76" s="229">
        <f t="shared" si="125"/>
        <v>0</v>
      </c>
      <c r="V76" s="229">
        <f t="shared" si="125"/>
        <v>0</v>
      </c>
      <c r="W76" s="229">
        <f t="shared" si="125"/>
        <v>0</v>
      </c>
      <c r="X76" s="229">
        <f t="shared" si="125"/>
        <v>0</v>
      </c>
      <c r="Y76" s="229">
        <f t="shared" si="125"/>
        <v>0</v>
      </c>
      <c r="Z76" s="229">
        <f t="shared" si="125"/>
        <v>0</v>
      </c>
      <c r="AA76" s="229">
        <f t="shared" si="125"/>
        <v>0</v>
      </c>
      <c r="AB76" s="229">
        <f t="shared" si="125"/>
        <v>0</v>
      </c>
      <c r="AC76" s="229">
        <f t="shared" si="125"/>
        <v>0</v>
      </c>
      <c r="AD76" s="353">
        <f t="shared" si="91"/>
        <v>0</v>
      </c>
    </row>
    <row r="77" spans="1:30">
      <c r="A77" s="321" t="s">
        <v>5</v>
      </c>
      <c r="B77" s="355"/>
      <c r="C77" s="584">
        <v>0</v>
      </c>
      <c r="D77" s="229">
        <f t="shared" ref="D77:N77" si="126">+C77</f>
        <v>0</v>
      </c>
      <c r="E77" s="229">
        <f t="shared" si="126"/>
        <v>0</v>
      </c>
      <c r="F77" s="229">
        <f t="shared" si="126"/>
        <v>0</v>
      </c>
      <c r="G77" s="229">
        <f t="shared" si="126"/>
        <v>0</v>
      </c>
      <c r="H77" s="229">
        <f t="shared" si="126"/>
        <v>0</v>
      </c>
      <c r="I77" s="229">
        <f t="shared" si="126"/>
        <v>0</v>
      </c>
      <c r="J77" s="229">
        <f t="shared" si="126"/>
        <v>0</v>
      </c>
      <c r="K77" s="229">
        <f t="shared" si="126"/>
        <v>0</v>
      </c>
      <c r="L77" s="229">
        <f t="shared" si="126"/>
        <v>0</v>
      </c>
      <c r="M77" s="229">
        <f t="shared" si="126"/>
        <v>0</v>
      </c>
      <c r="N77" s="229">
        <f t="shared" si="126"/>
        <v>0</v>
      </c>
      <c r="O77" s="353">
        <f t="shared" si="121"/>
        <v>0</v>
      </c>
      <c r="P77" s="248" t="str">
        <f t="shared" si="89"/>
        <v>Other</v>
      </c>
      <c r="Q77" s="355"/>
      <c r="R77" s="584">
        <f t="shared" si="124"/>
        <v>0</v>
      </c>
      <c r="S77" s="229">
        <f t="shared" ref="S77:AC77" si="127">+R77</f>
        <v>0</v>
      </c>
      <c r="T77" s="229">
        <f t="shared" si="127"/>
        <v>0</v>
      </c>
      <c r="U77" s="229">
        <f t="shared" si="127"/>
        <v>0</v>
      </c>
      <c r="V77" s="229">
        <f t="shared" si="127"/>
        <v>0</v>
      </c>
      <c r="W77" s="229">
        <f t="shared" si="127"/>
        <v>0</v>
      </c>
      <c r="X77" s="229">
        <f t="shared" si="127"/>
        <v>0</v>
      </c>
      <c r="Y77" s="229">
        <f t="shared" si="127"/>
        <v>0</v>
      </c>
      <c r="Z77" s="229">
        <f t="shared" si="127"/>
        <v>0</v>
      </c>
      <c r="AA77" s="229">
        <f t="shared" si="127"/>
        <v>0</v>
      </c>
      <c r="AB77" s="229">
        <f t="shared" si="127"/>
        <v>0</v>
      </c>
      <c r="AC77" s="229">
        <f t="shared" si="127"/>
        <v>0</v>
      </c>
      <c r="AD77" s="353">
        <f t="shared" si="91"/>
        <v>0</v>
      </c>
    </row>
    <row r="78" spans="1:30">
      <c r="A78" s="321" t="s">
        <v>5</v>
      </c>
      <c r="B78" s="355"/>
      <c r="C78" s="584">
        <v>0</v>
      </c>
      <c r="D78" s="229">
        <f t="shared" ref="D78:N78" si="128">+C78</f>
        <v>0</v>
      </c>
      <c r="E78" s="229">
        <f t="shared" si="128"/>
        <v>0</v>
      </c>
      <c r="F78" s="229">
        <f t="shared" si="128"/>
        <v>0</v>
      </c>
      <c r="G78" s="229">
        <f t="shared" si="128"/>
        <v>0</v>
      </c>
      <c r="H78" s="229">
        <f t="shared" si="128"/>
        <v>0</v>
      </c>
      <c r="I78" s="229">
        <f t="shared" si="128"/>
        <v>0</v>
      </c>
      <c r="J78" s="229">
        <f t="shared" si="128"/>
        <v>0</v>
      </c>
      <c r="K78" s="229">
        <f t="shared" si="128"/>
        <v>0</v>
      </c>
      <c r="L78" s="229">
        <f t="shared" si="128"/>
        <v>0</v>
      </c>
      <c r="M78" s="229">
        <f t="shared" si="128"/>
        <v>0</v>
      </c>
      <c r="N78" s="229">
        <f t="shared" si="128"/>
        <v>0</v>
      </c>
      <c r="O78" s="353">
        <f t="shared" si="121"/>
        <v>0</v>
      </c>
      <c r="P78" s="248" t="str">
        <f t="shared" si="89"/>
        <v>Other</v>
      </c>
      <c r="Q78" s="355"/>
      <c r="R78" s="584">
        <f t="shared" si="124"/>
        <v>0</v>
      </c>
      <c r="S78" s="229">
        <f t="shared" ref="S78:AC78" si="129">+R78</f>
        <v>0</v>
      </c>
      <c r="T78" s="229">
        <f t="shared" si="129"/>
        <v>0</v>
      </c>
      <c r="U78" s="229">
        <f t="shared" si="129"/>
        <v>0</v>
      </c>
      <c r="V78" s="229">
        <f t="shared" si="129"/>
        <v>0</v>
      </c>
      <c r="W78" s="229">
        <f t="shared" si="129"/>
        <v>0</v>
      </c>
      <c r="X78" s="229">
        <f t="shared" si="129"/>
        <v>0</v>
      </c>
      <c r="Y78" s="229">
        <f t="shared" si="129"/>
        <v>0</v>
      </c>
      <c r="Z78" s="229">
        <f t="shared" si="129"/>
        <v>0</v>
      </c>
      <c r="AA78" s="229">
        <f t="shared" si="129"/>
        <v>0</v>
      </c>
      <c r="AB78" s="229">
        <f t="shared" si="129"/>
        <v>0</v>
      </c>
      <c r="AC78" s="229">
        <f t="shared" si="129"/>
        <v>0</v>
      </c>
      <c r="AD78" s="353">
        <f t="shared" si="91"/>
        <v>0</v>
      </c>
    </row>
    <row r="79" spans="1:30">
      <c r="A79" s="321" t="s">
        <v>5</v>
      </c>
      <c r="B79" s="355"/>
      <c r="C79" s="584">
        <v>0</v>
      </c>
      <c r="D79" s="229">
        <f t="shared" ref="D79:N79" si="130">+C79</f>
        <v>0</v>
      </c>
      <c r="E79" s="229">
        <f t="shared" si="130"/>
        <v>0</v>
      </c>
      <c r="F79" s="229">
        <f t="shared" si="130"/>
        <v>0</v>
      </c>
      <c r="G79" s="229">
        <f t="shared" si="130"/>
        <v>0</v>
      </c>
      <c r="H79" s="229">
        <f t="shared" si="130"/>
        <v>0</v>
      </c>
      <c r="I79" s="229">
        <f t="shared" si="130"/>
        <v>0</v>
      </c>
      <c r="J79" s="229">
        <f t="shared" si="130"/>
        <v>0</v>
      </c>
      <c r="K79" s="229">
        <f t="shared" si="130"/>
        <v>0</v>
      </c>
      <c r="L79" s="229">
        <f t="shared" si="130"/>
        <v>0</v>
      </c>
      <c r="M79" s="229">
        <f t="shared" si="130"/>
        <v>0</v>
      </c>
      <c r="N79" s="229">
        <f t="shared" si="130"/>
        <v>0</v>
      </c>
      <c r="O79" s="353">
        <f t="shared" si="121"/>
        <v>0</v>
      </c>
      <c r="P79" s="248" t="str">
        <f t="shared" si="89"/>
        <v>Other</v>
      </c>
      <c r="Q79" s="355"/>
      <c r="R79" s="584">
        <f t="shared" si="124"/>
        <v>0</v>
      </c>
      <c r="S79" s="229">
        <f>+R79</f>
        <v>0</v>
      </c>
      <c r="T79" s="229">
        <f t="shared" ref="T79:AC79" si="131">+S79</f>
        <v>0</v>
      </c>
      <c r="U79" s="229">
        <f t="shared" si="131"/>
        <v>0</v>
      </c>
      <c r="V79" s="229">
        <f t="shared" si="131"/>
        <v>0</v>
      </c>
      <c r="W79" s="229">
        <f t="shared" si="131"/>
        <v>0</v>
      </c>
      <c r="X79" s="229">
        <f t="shared" si="131"/>
        <v>0</v>
      </c>
      <c r="Y79" s="229">
        <f t="shared" si="131"/>
        <v>0</v>
      </c>
      <c r="Z79" s="229">
        <f t="shared" si="131"/>
        <v>0</v>
      </c>
      <c r="AA79" s="229">
        <f t="shared" si="131"/>
        <v>0</v>
      </c>
      <c r="AB79" s="229">
        <f t="shared" si="131"/>
        <v>0</v>
      </c>
      <c r="AC79" s="229">
        <f t="shared" si="131"/>
        <v>0</v>
      </c>
      <c r="AD79" s="353">
        <f t="shared" si="91"/>
        <v>0</v>
      </c>
    </row>
    <row r="80" spans="1:30">
      <c r="A80" s="321" t="s">
        <v>5</v>
      </c>
      <c r="B80" s="355"/>
      <c r="C80" s="584">
        <v>0</v>
      </c>
      <c r="D80" s="229">
        <f t="shared" ref="D80:N80" si="132">+C80</f>
        <v>0</v>
      </c>
      <c r="E80" s="229">
        <f t="shared" si="132"/>
        <v>0</v>
      </c>
      <c r="F80" s="229">
        <f t="shared" si="132"/>
        <v>0</v>
      </c>
      <c r="G80" s="229">
        <f t="shared" si="132"/>
        <v>0</v>
      </c>
      <c r="H80" s="229">
        <f t="shared" si="132"/>
        <v>0</v>
      </c>
      <c r="I80" s="229">
        <f t="shared" si="132"/>
        <v>0</v>
      </c>
      <c r="J80" s="229">
        <f t="shared" si="132"/>
        <v>0</v>
      </c>
      <c r="K80" s="229">
        <f t="shared" si="132"/>
        <v>0</v>
      </c>
      <c r="L80" s="229">
        <f t="shared" si="132"/>
        <v>0</v>
      </c>
      <c r="M80" s="229">
        <f t="shared" si="132"/>
        <v>0</v>
      </c>
      <c r="N80" s="229">
        <f t="shared" si="132"/>
        <v>0</v>
      </c>
      <c r="O80" s="353">
        <f t="shared" si="121"/>
        <v>0</v>
      </c>
      <c r="P80" s="248" t="str">
        <f t="shared" si="89"/>
        <v>Other</v>
      </c>
      <c r="Q80" s="355"/>
      <c r="R80" s="584">
        <f t="shared" si="124"/>
        <v>0</v>
      </c>
      <c r="S80" s="229">
        <f>+R80</f>
        <v>0</v>
      </c>
      <c r="T80" s="229">
        <f t="shared" ref="T80:AB80" si="133">+S80</f>
        <v>0</v>
      </c>
      <c r="U80" s="229">
        <f t="shared" si="133"/>
        <v>0</v>
      </c>
      <c r="V80" s="229">
        <f t="shared" si="133"/>
        <v>0</v>
      </c>
      <c r="W80" s="229">
        <f t="shared" si="133"/>
        <v>0</v>
      </c>
      <c r="X80" s="229">
        <f t="shared" si="133"/>
        <v>0</v>
      </c>
      <c r="Y80" s="229">
        <f t="shared" si="133"/>
        <v>0</v>
      </c>
      <c r="Z80" s="229">
        <f t="shared" si="133"/>
        <v>0</v>
      </c>
      <c r="AA80" s="229">
        <f t="shared" si="133"/>
        <v>0</v>
      </c>
      <c r="AB80" s="229">
        <f t="shared" si="133"/>
        <v>0</v>
      </c>
      <c r="AC80" s="229">
        <f>+AB80</f>
        <v>0</v>
      </c>
      <c r="AD80" s="353">
        <f t="shared" si="91"/>
        <v>0</v>
      </c>
    </row>
    <row r="81" spans="1:30" ht="18" customHeight="1">
      <c r="A81" s="321" t="s">
        <v>5</v>
      </c>
      <c r="B81" s="355"/>
      <c r="C81" s="584">
        <v>0</v>
      </c>
      <c r="D81" s="229">
        <f t="shared" ref="D81:N81" si="134">+C81</f>
        <v>0</v>
      </c>
      <c r="E81" s="229">
        <f t="shared" si="134"/>
        <v>0</v>
      </c>
      <c r="F81" s="229">
        <f t="shared" si="134"/>
        <v>0</v>
      </c>
      <c r="G81" s="229">
        <f t="shared" si="134"/>
        <v>0</v>
      </c>
      <c r="H81" s="229">
        <f t="shared" si="134"/>
        <v>0</v>
      </c>
      <c r="I81" s="229">
        <f t="shared" si="134"/>
        <v>0</v>
      </c>
      <c r="J81" s="229">
        <f t="shared" si="134"/>
        <v>0</v>
      </c>
      <c r="K81" s="229">
        <f t="shared" si="134"/>
        <v>0</v>
      </c>
      <c r="L81" s="229">
        <f t="shared" si="134"/>
        <v>0</v>
      </c>
      <c r="M81" s="229">
        <f t="shared" si="134"/>
        <v>0</v>
      </c>
      <c r="N81" s="229">
        <f t="shared" si="134"/>
        <v>0</v>
      </c>
      <c r="O81" s="353">
        <f t="shared" si="121"/>
        <v>0</v>
      </c>
      <c r="P81" s="248" t="str">
        <f t="shared" si="89"/>
        <v>Other</v>
      </c>
      <c r="Q81" s="355"/>
      <c r="R81" s="584">
        <f t="shared" si="124"/>
        <v>0</v>
      </c>
      <c r="S81" s="229">
        <f t="shared" ref="S81:AC81" si="135">+R81</f>
        <v>0</v>
      </c>
      <c r="T81" s="229">
        <f t="shared" si="135"/>
        <v>0</v>
      </c>
      <c r="U81" s="229">
        <f t="shared" si="135"/>
        <v>0</v>
      </c>
      <c r="V81" s="229">
        <f t="shared" si="135"/>
        <v>0</v>
      </c>
      <c r="W81" s="229">
        <f t="shared" si="135"/>
        <v>0</v>
      </c>
      <c r="X81" s="229">
        <f t="shared" si="135"/>
        <v>0</v>
      </c>
      <c r="Y81" s="229">
        <f t="shared" si="135"/>
        <v>0</v>
      </c>
      <c r="Z81" s="229">
        <f t="shared" si="135"/>
        <v>0</v>
      </c>
      <c r="AA81" s="229">
        <f t="shared" si="135"/>
        <v>0</v>
      </c>
      <c r="AB81" s="229">
        <f t="shared" si="135"/>
        <v>0</v>
      </c>
      <c r="AC81" s="229">
        <f t="shared" si="135"/>
        <v>0</v>
      </c>
      <c r="AD81" s="353">
        <f t="shared" si="91"/>
        <v>0</v>
      </c>
    </row>
    <row r="82" spans="1:30">
      <c r="A82" s="321" t="s">
        <v>5</v>
      </c>
      <c r="B82" s="323"/>
      <c r="C82" s="584">
        <v>0</v>
      </c>
      <c r="D82" s="229">
        <f t="shared" ref="D82:N82" si="136">+C82</f>
        <v>0</v>
      </c>
      <c r="E82" s="229">
        <f t="shared" si="136"/>
        <v>0</v>
      </c>
      <c r="F82" s="229">
        <f t="shared" si="136"/>
        <v>0</v>
      </c>
      <c r="G82" s="229">
        <f t="shared" si="136"/>
        <v>0</v>
      </c>
      <c r="H82" s="229">
        <f t="shared" si="136"/>
        <v>0</v>
      </c>
      <c r="I82" s="229">
        <f t="shared" si="136"/>
        <v>0</v>
      </c>
      <c r="J82" s="229">
        <f t="shared" si="136"/>
        <v>0</v>
      </c>
      <c r="K82" s="229">
        <f t="shared" si="136"/>
        <v>0</v>
      </c>
      <c r="L82" s="229">
        <f t="shared" si="136"/>
        <v>0</v>
      </c>
      <c r="M82" s="229">
        <f t="shared" si="136"/>
        <v>0</v>
      </c>
      <c r="N82" s="229">
        <f t="shared" si="136"/>
        <v>0</v>
      </c>
      <c r="O82" s="353">
        <f t="shared" ref="O82:O96" si="137">SUM(C82:N82)</f>
        <v>0</v>
      </c>
      <c r="P82" s="248" t="str">
        <f t="shared" si="89"/>
        <v>Other</v>
      </c>
      <c r="Q82" s="323"/>
      <c r="R82" s="584">
        <f t="shared" si="124"/>
        <v>0</v>
      </c>
      <c r="S82" s="229">
        <f t="shared" ref="S82:AC82" si="138">+R82</f>
        <v>0</v>
      </c>
      <c r="T82" s="229">
        <f t="shared" si="138"/>
        <v>0</v>
      </c>
      <c r="U82" s="229">
        <f t="shared" si="138"/>
        <v>0</v>
      </c>
      <c r="V82" s="229">
        <f t="shared" si="138"/>
        <v>0</v>
      </c>
      <c r="W82" s="229">
        <f t="shared" si="138"/>
        <v>0</v>
      </c>
      <c r="X82" s="229">
        <f t="shared" si="138"/>
        <v>0</v>
      </c>
      <c r="Y82" s="229">
        <f t="shared" si="138"/>
        <v>0</v>
      </c>
      <c r="Z82" s="229">
        <f t="shared" si="138"/>
        <v>0</v>
      </c>
      <c r="AA82" s="229">
        <f t="shared" si="138"/>
        <v>0</v>
      </c>
      <c r="AB82" s="229">
        <f t="shared" si="138"/>
        <v>0</v>
      </c>
      <c r="AC82" s="229">
        <f t="shared" si="138"/>
        <v>0</v>
      </c>
      <c r="AD82" s="353">
        <f t="shared" si="91"/>
        <v>0</v>
      </c>
    </row>
    <row r="83" spans="1:30">
      <c r="A83" s="321" t="s">
        <v>5</v>
      </c>
      <c r="B83" s="323"/>
      <c r="C83" s="584">
        <v>0</v>
      </c>
      <c r="D83" s="229">
        <f t="shared" ref="D83:N83" si="139">+C83</f>
        <v>0</v>
      </c>
      <c r="E83" s="229">
        <f t="shared" si="139"/>
        <v>0</v>
      </c>
      <c r="F83" s="229">
        <f t="shared" si="139"/>
        <v>0</v>
      </c>
      <c r="G83" s="229">
        <f t="shared" si="139"/>
        <v>0</v>
      </c>
      <c r="H83" s="229">
        <f t="shared" si="139"/>
        <v>0</v>
      </c>
      <c r="I83" s="229">
        <f t="shared" si="139"/>
        <v>0</v>
      </c>
      <c r="J83" s="229">
        <f t="shared" si="139"/>
        <v>0</v>
      </c>
      <c r="K83" s="229">
        <f t="shared" si="139"/>
        <v>0</v>
      </c>
      <c r="L83" s="229">
        <f t="shared" si="139"/>
        <v>0</v>
      </c>
      <c r="M83" s="229">
        <f t="shared" si="139"/>
        <v>0</v>
      </c>
      <c r="N83" s="229">
        <f t="shared" si="139"/>
        <v>0</v>
      </c>
      <c r="O83" s="353">
        <f t="shared" si="137"/>
        <v>0</v>
      </c>
      <c r="P83" s="248" t="str">
        <f t="shared" si="89"/>
        <v>Other</v>
      </c>
      <c r="Q83" s="323"/>
      <c r="R83" s="584">
        <f t="shared" si="124"/>
        <v>0</v>
      </c>
      <c r="S83" s="229">
        <f>+R83</f>
        <v>0</v>
      </c>
      <c r="T83" s="229">
        <f>+S83</f>
        <v>0</v>
      </c>
      <c r="U83" s="229">
        <f t="shared" ref="U83:AC83" si="140">+T83</f>
        <v>0</v>
      </c>
      <c r="V83" s="229">
        <f t="shared" si="140"/>
        <v>0</v>
      </c>
      <c r="W83" s="229">
        <f t="shared" si="140"/>
        <v>0</v>
      </c>
      <c r="X83" s="229">
        <f t="shared" si="140"/>
        <v>0</v>
      </c>
      <c r="Y83" s="229">
        <f t="shared" si="140"/>
        <v>0</v>
      </c>
      <c r="Z83" s="229">
        <f t="shared" si="140"/>
        <v>0</v>
      </c>
      <c r="AA83" s="229">
        <f t="shared" si="140"/>
        <v>0</v>
      </c>
      <c r="AB83" s="229">
        <f t="shared" si="140"/>
        <v>0</v>
      </c>
      <c r="AC83" s="229">
        <f t="shared" si="140"/>
        <v>0</v>
      </c>
      <c r="AD83" s="353">
        <f t="shared" si="91"/>
        <v>0</v>
      </c>
    </row>
    <row r="84" spans="1:30">
      <c r="A84" s="321" t="s">
        <v>5</v>
      </c>
      <c r="B84" s="323"/>
      <c r="C84" s="584">
        <v>0</v>
      </c>
      <c r="D84" s="229">
        <f t="shared" ref="D84:N84" si="141">+C84</f>
        <v>0</v>
      </c>
      <c r="E84" s="229">
        <f t="shared" si="141"/>
        <v>0</v>
      </c>
      <c r="F84" s="229">
        <f t="shared" si="141"/>
        <v>0</v>
      </c>
      <c r="G84" s="229">
        <f t="shared" si="141"/>
        <v>0</v>
      </c>
      <c r="H84" s="229">
        <f t="shared" si="141"/>
        <v>0</v>
      </c>
      <c r="I84" s="229">
        <f t="shared" si="141"/>
        <v>0</v>
      </c>
      <c r="J84" s="229">
        <f t="shared" si="141"/>
        <v>0</v>
      </c>
      <c r="K84" s="229">
        <f t="shared" si="141"/>
        <v>0</v>
      </c>
      <c r="L84" s="229">
        <f t="shared" si="141"/>
        <v>0</v>
      </c>
      <c r="M84" s="229">
        <f t="shared" si="141"/>
        <v>0</v>
      </c>
      <c r="N84" s="229">
        <f t="shared" si="141"/>
        <v>0</v>
      </c>
      <c r="O84" s="353">
        <f t="shared" si="137"/>
        <v>0</v>
      </c>
      <c r="P84" s="248" t="str">
        <f t="shared" si="89"/>
        <v>Other</v>
      </c>
      <c r="Q84" s="323"/>
      <c r="R84" s="584">
        <f t="shared" si="124"/>
        <v>0</v>
      </c>
      <c r="S84" s="229">
        <f>+R84</f>
        <v>0</v>
      </c>
      <c r="T84" s="229">
        <f>+S84</f>
        <v>0</v>
      </c>
      <c r="U84" s="229">
        <f>+T84</f>
        <v>0</v>
      </c>
      <c r="V84" s="229">
        <f>+U84</f>
        <v>0</v>
      </c>
      <c r="W84" s="229">
        <f t="shared" ref="W84:AC84" si="142">+V84</f>
        <v>0</v>
      </c>
      <c r="X84" s="229">
        <f t="shared" si="142"/>
        <v>0</v>
      </c>
      <c r="Y84" s="229">
        <f t="shared" si="142"/>
        <v>0</v>
      </c>
      <c r="Z84" s="229">
        <f t="shared" si="142"/>
        <v>0</v>
      </c>
      <c r="AA84" s="229">
        <f t="shared" si="142"/>
        <v>0</v>
      </c>
      <c r="AB84" s="229">
        <f t="shared" si="142"/>
        <v>0</v>
      </c>
      <c r="AC84" s="229">
        <f t="shared" si="142"/>
        <v>0</v>
      </c>
      <c r="AD84" s="353">
        <f t="shared" si="91"/>
        <v>0</v>
      </c>
    </row>
    <row r="85" spans="1:30">
      <c r="A85" s="321" t="s">
        <v>5</v>
      </c>
      <c r="B85" s="355"/>
      <c r="C85" s="584">
        <v>0</v>
      </c>
      <c r="D85" s="229">
        <f>+C85</f>
        <v>0</v>
      </c>
      <c r="E85" s="229">
        <f t="shared" ref="E85:L85" si="143">+D85</f>
        <v>0</v>
      </c>
      <c r="F85" s="229">
        <f t="shared" si="143"/>
        <v>0</v>
      </c>
      <c r="G85" s="229">
        <f t="shared" si="143"/>
        <v>0</v>
      </c>
      <c r="H85" s="229">
        <f t="shared" si="143"/>
        <v>0</v>
      </c>
      <c r="I85" s="229">
        <f t="shared" si="143"/>
        <v>0</v>
      </c>
      <c r="J85" s="229">
        <f t="shared" si="143"/>
        <v>0</v>
      </c>
      <c r="K85" s="229">
        <f t="shared" si="143"/>
        <v>0</v>
      </c>
      <c r="L85" s="229">
        <f t="shared" si="143"/>
        <v>0</v>
      </c>
      <c r="M85" s="229">
        <f t="shared" ref="M85:N93" si="144">+L85</f>
        <v>0</v>
      </c>
      <c r="N85" s="229">
        <f t="shared" si="144"/>
        <v>0</v>
      </c>
      <c r="O85" s="353">
        <f t="shared" si="137"/>
        <v>0</v>
      </c>
      <c r="P85" s="248" t="str">
        <f t="shared" si="89"/>
        <v>Other</v>
      </c>
      <c r="Q85" s="355"/>
      <c r="R85" s="584">
        <f>+N85</f>
        <v>0</v>
      </c>
      <c r="S85" s="229">
        <f t="shared" ref="S85:AC85" si="145">+R85</f>
        <v>0</v>
      </c>
      <c r="T85" s="229">
        <f t="shared" si="145"/>
        <v>0</v>
      </c>
      <c r="U85" s="229">
        <f t="shared" si="145"/>
        <v>0</v>
      </c>
      <c r="V85" s="229">
        <f t="shared" si="145"/>
        <v>0</v>
      </c>
      <c r="W85" s="229">
        <f t="shared" si="145"/>
        <v>0</v>
      </c>
      <c r="X85" s="229">
        <f t="shared" si="145"/>
        <v>0</v>
      </c>
      <c r="Y85" s="229">
        <f t="shared" si="145"/>
        <v>0</v>
      </c>
      <c r="Z85" s="229">
        <f t="shared" si="145"/>
        <v>0</v>
      </c>
      <c r="AA85" s="229">
        <f t="shared" si="145"/>
        <v>0</v>
      </c>
      <c r="AB85" s="229">
        <f t="shared" si="145"/>
        <v>0</v>
      </c>
      <c r="AC85" s="229">
        <f t="shared" si="145"/>
        <v>0</v>
      </c>
      <c r="AD85" s="353">
        <f t="shared" si="91"/>
        <v>0</v>
      </c>
    </row>
    <row r="86" spans="1:30">
      <c r="A86" s="321" t="s">
        <v>5</v>
      </c>
      <c r="B86" s="355"/>
      <c r="C86" s="584">
        <v>0</v>
      </c>
      <c r="D86" s="229">
        <f t="shared" ref="D86:L86" si="146">+C86</f>
        <v>0</v>
      </c>
      <c r="E86" s="229">
        <f t="shared" si="146"/>
        <v>0</v>
      </c>
      <c r="F86" s="229">
        <f t="shared" si="146"/>
        <v>0</v>
      </c>
      <c r="G86" s="229">
        <f t="shared" si="146"/>
        <v>0</v>
      </c>
      <c r="H86" s="229">
        <f t="shared" si="146"/>
        <v>0</v>
      </c>
      <c r="I86" s="229">
        <f t="shared" si="146"/>
        <v>0</v>
      </c>
      <c r="J86" s="229">
        <f t="shared" si="146"/>
        <v>0</v>
      </c>
      <c r="K86" s="229">
        <f t="shared" si="146"/>
        <v>0</v>
      </c>
      <c r="L86" s="229">
        <f t="shared" si="146"/>
        <v>0</v>
      </c>
      <c r="M86" s="229">
        <f t="shared" si="144"/>
        <v>0</v>
      </c>
      <c r="N86" s="229">
        <f t="shared" si="144"/>
        <v>0</v>
      </c>
      <c r="O86" s="353">
        <f t="shared" si="137"/>
        <v>0</v>
      </c>
      <c r="P86" s="248" t="str">
        <f t="shared" si="89"/>
        <v>Other</v>
      </c>
      <c r="Q86" s="355"/>
      <c r="R86" s="584">
        <f t="shared" ref="R86:R95" si="147">+N86</f>
        <v>0</v>
      </c>
      <c r="S86" s="229">
        <f t="shared" ref="S86:AC86" si="148">+R86</f>
        <v>0</v>
      </c>
      <c r="T86" s="229">
        <f t="shared" si="148"/>
        <v>0</v>
      </c>
      <c r="U86" s="229">
        <f t="shared" si="148"/>
        <v>0</v>
      </c>
      <c r="V86" s="229">
        <f t="shared" si="148"/>
        <v>0</v>
      </c>
      <c r="W86" s="229">
        <f t="shared" si="148"/>
        <v>0</v>
      </c>
      <c r="X86" s="229">
        <f t="shared" si="148"/>
        <v>0</v>
      </c>
      <c r="Y86" s="229">
        <f t="shared" si="148"/>
        <v>0</v>
      </c>
      <c r="Z86" s="229">
        <f t="shared" si="148"/>
        <v>0</v>
      </c>
      <c r="AA86" s="229">
        <f t="shared" si="148"/>
        <v>0</v>
      </c>
      <c r="AB86" s="229">
        <f t="shared" si="148"/>
        <v>0</v>
      </c>
      <c r="AC86" s="229">
        <f t="shared" si="148"/>
        <v>0</v>
      </c>
      <c r="AD86" s="353">
        <f t="shared" si="91"/>
        <v>0</v>
      </c>
    </row>
    <row r="87" spans="1:30">
      <c r="A87" s="321" t="s">
        <v>5</v>
      </c>
      <c r="B87" s="355"/>
      <c r="C87" s="584">
        <v>0</v>
      </c>
      <c r="D87" s="229">
        <f t="shared" ref="D87:L87" si="149">+C87</f>
        <v>0</v>
      </c>
      <c r="E87" s="229">
        <f t="shared" si="149"/>
        <v>0</v>
      </c>
      <c r="F87" s="229">
        <f t="shared" si="149"/>
        <v>0</v>
      </c>
      <c r="G87" s="229">
        <f t="shared" si="149"/>
        <v>0</v>
      </c>
      <c r="H87" s="229">
        <f t="shared" si="149"/>
        <v>0</v>
      </c>
      <c r="I87" s="229">
        <f t="shared" si="149"/>
        <v>0</v>
      </c>
      <c r="J87" s="229">
        <f t="shared" si="149"/>
        <v>0</v>
      </c>
      <c r="K87" s="229">
        <f t="shared" si="149"/>
        <v>0</v>
      </c>
      <c r="L87" s="229">
        <f t="shared" si="149"/>
        <v>0</v>
      </c>
      <c r="M87" s="229">
        <f t="shared" si="144"/>
        <v>0</v>
      </c>
      <c r="N87" s="229">
        <f t="shared" si="144"/>
        <v>0</v>
      </c>
      <c r="O87" s="353">
        <f t="shared" si="137"/>
        <v>0</v>
      </c>
      <c r="P87" s="248" t="str">
        <f t="shared" si="89"/>
        <v>Other</v>
      </c>
      <c r="Q87" s="355"/>
      <c r="R87" s="584">
        <f t="shared" si="147"/>
        <v>0</v>
      </c>
      <c r="S87" s="229">
        <f t="shared" ref="S87:AC87" si="150">+R87</f>
        <v>0</v>
      </c>
      <c r="T87" s="229">
        <f t="shared" si="150"/>
        <v>0</v>
      </c>
      <c r="U87" s="229">
        <f t="shared" si="150"/>
        <v>0</v>
      </c>
      <c r="V87" s="229">
        <f t="shared" si="150"/>
        <v>0</v>
      </c>
      <c r="W87" s="229">
        <f t="shared" si="150"/>
        <v>0</v>
      </c>
      <c r="X87" s="229">
        <f t="shared" si="150"/>
        <v>0</v>
      </c>
      <c r="Y87" s="229">
        <f t="shared" si="150"/>
        <v>0</v>
      </c>
      <c r="Z87" s="229">
        <f t="shared" si="150"/>
        <v>0</v>
      </c>
      <c r="AA87" s="229">
        <f t="shared" si="150"/>
        <v>0</v>
      </c>
      <c r="AB87" s="229">
        <f t="shared" si="150"/>
        <v>0</v>
      </c>
      <c r="AC87" s="229">
        <f t="shared" si="150"/>
        <v>0</v>
      </c>
      <c r="AD87" s="353">
        <f t="shared" si="91"/>
        <v>0</v>
      </c>
    </row>
    <row r="88" spans="1:30">
      <c r="A88" s="321" t="s">
        <v>5</v>
      </c>
      <c r="B88" s="355"/>
      <c r="C88" s="584">
        <v>0</v>
      </c>
      <c r="D88" s="229">
        <f t="shared" ref="D88:L88" si="151">+C88</f>
        <v>0</v>
      </c>
      <c r="E88" s="229">
        <f t="shared" si="151"/>
        <v>0</v>
      </c>
      <c r="F88" s="229">
        <f t="shared" si="151"/>
        <v>0</v>
      </c>
      <c r="G88" s="229">
        <f t="shared" si="151"/>
        <v>0</v>
      </c>
      <c r="H88" s="229">
        <f t="shared" si="151"/>
        <v>0</v>
      </c>
      <c r="I88" s="229">
        <f t="shared" si="151"/>
        <v>0</v>
      </c>
      <c r="J88" s="229">
        <f t="shared" si="151"/>
        <v>0</v>
      </c>
      <c r="K88" s="229">
        <f t="shared" si="151"/>
        <v>0</v>
      </c>
      <c r="L88" s="229">
        <f t="shared" si="151"/>
        <v>0</v>
      </c>
      <c r="M88" s="229">
        <f t="shared" si="144"/>
        <v>0</v>
      </c>
      <c r="N88" s="229">
        <f t="shared" si="144"/>
        <v>0</v>
      </c>
      <c r="O88" s="353">
        <f t="shared" si="137"/>
        <v>0</v>
      </c>
      <c r="P88" s="248" t="str">
        <f t="shared" si="89"/>
        <v>Other</v>
      </c>
      <c r="Q88" s="355"/>
      <c r="R88" s="584">
        <f t="shared" si="147"/>
        <v>0</v>
      </c>
      <c r="S88" s="229">
        <f t="shared" ref="S88:AC88" si="152">+R88</f>
        <v>0</v>
      </c>
      <c r="T88" s="229">
        <f t="shared" si="152"/>
        <v>0</v>
      </c>
      <c r="U88" s="229">
        <f t="shared" si="152"/>
        <v>0</v>
      </c>
      <c r="V88" s="229">
        <f t="shared" si="152"/>
        <v>0</v>
      </c>
      <c r="W88" s="229">
        <f t="shared" si="152"/>
        <v>0</v>
      </c>
      <c r="X88" s="229">
        <f t="shared" si="152"/>
        <v>0</v>
      </c>
      <c r="Y88" s="229">
        <f t="shared" si="152"/>
        <v>0</v>
      </c>
      <c r="Z88" s="229">
        <f t="shared" si="152"/>
        <v>0</v>
      </c>
      <c r="AA88" s="229">
        <f t="shared" si="152"/>
        <v>0</v>
      </c>
      <c r="AB88" s="229">
        <f t="shared" si="152"/>
        <v>0</v>
      </c>
      <c r="AC88" s="229">
        <f t="shared" si="152"/>
        <v>0</v>
      </c>
      <c r="AD88" s="353">
        <f t="shared" si="91"/>
        <v>0</v>
      </c>
    </row>
    <row r="89" spans="1:30">
      <c r="A89" s="321" t="s">
        <v>5</v>
      </c>
      <c r="B89" s="355"/>
      <c r="C89" s="584">
        <v>0</v>
      </c>
      <c r="D89" s="229">
        <f t="shared" ref="D89:L89" si="153">+C89</f>
        <v>0</v>
      </c>
      <c r="E89" s="229">
        <f t="shared" si="153"/>
        <v>0</v>
      </c>
      <c r="F89" s="229">
        <f t="shared" si="153"/>
        <v>0</v>
      </c>
      <c r="G89" s="229">
        <f t="shared" si="153"/>
        <v>0</v>
      </c>
      <c r="H89" s="229">
        <f t="shared" si="153"/>
        <v>0</v>
      </c>
      <c r="I89" s="229">
        <f t="shared" si="153"/>
        <v>0</v>
      </c>
      <c r="J89" s="229">
        <f t="shared" si="153"/>
        <v>0</v>
      </c>
      <c r="K89" s="229">
        <f t="shared" si="153"/>
        <v>0</v>
      </c>
      <c r="L89" s="229">
        <f t="shared" si="153"/>
        <v>0</v>
      </c>
      <c r="M89" s="229">
        <f t="shared" si="144"/>
        <v>0</v>
      </c>
      <c r="N89" s="229">
        <f t="shared" si="144"/>
        <v>0</v>
      </c>
      <c r="O89" s="353">
        <f t="shared" si="137"/>
        <v>0</v>
      </c>
      <c r="P89" s="248" t="str">
        <f t="shared" si="89"/>
        <v>Other</v>
      </c>
      <c r="Q89" s="355"/>
      <c r="R89" s="584">
        <f t="shared" si="147"/>
        <v>0</v>
      </c>
      <c r="S89" s="229">
        <f>+R89</f>
        <v>0</v>
      </c>
      <c r="T89" s="229">
        <f t="shared" ref="T89:AC89" si="154">+S89</f>
        <v>0</v>
      </c>
      <c r="U89" s="229">
        <f t="shared" si="154"/>
        <v>0</v>
      </c>
      <c r="V89" s="229">
        <f t="shared" si="154"/>
        <v>0</v>
      </c>
      <c r="W89" s="229">
        <f t="shared" si="154"/>
        <v>0</v>
      </c>
      <c r="X89" s="229">
        <f t="shared" si="154"/>
        <v>0</v>
      </c>
      <c r="Y89" s="229">
        <f t="shared" si="154"/>
        <v>0</v>
      </c>
      <c r="Z89" s="229">
        <f t="shared" si="154"/>
        <v>0</v>
      </c>
      <c r="AA89" s="229">
        <f t="shared" si="154"/>
        <v>0</v>
      </c>
      <c r="AB89" s="229">
        <f t="shared" si="154"/>
        <v>0</v>
      </c>
      <c r="AC89" s="229">
        <f t="shared" si="154"/>
        <v>0</v>
      </c>
      <c r="AD89" s="353">
        <f t="shared" si="91"/>
        <v>0</v>
      </c>
    </row>
    <row r="90" spans="1:30">
      <c r="A90" s="321" t="s">
        <v>5</v>
      </c>
      <c r="B90" s="355"/>
      <c r="C90" s="584">
        <v>0</v>
      </c>
      <c r="D90" s="229">
        <f t="shared" ref="D90:L90" si="155">+C90</f>
        <v>0</v>
      </c>
      <c r="E90" s="229">
        <f t="shared" si="155"/>
        <v>0</v>
      </c>
      <c r="F90" s="229">
        <f t="shared" si="155"/>
        <v>0</v>
      </c>
      <c r="G90" s="229">
        <f t="shared" si="155"/>
        <v>0</v>
      </c>
      <c r="H90" s="229">
        <f t="shared" si="155"/>
        <v>0</v>
      </c>
      <c r="I90" s="229">
        <f t="shared" si="155"/>
        <v>0</v>
      </c>
      <c r="J90" s="229">
        <f t="shared" si="155"/>
        <v>0</v>
      </c>
      <c r="K90" s="229">
        <f t="shared" si="155"/>
        <v>0</v>
      </c>
      <c r="L90" s="229">
        <f t="shared" si="155"/>
        <v>0</v>
      </c>
      <c r="M90" s="229">
        <f t="shared" si="144"/>
        <v>0</v>
      </c>
      <c r="N90" s="229">
        <f t="shared" si="144"/>
        <v>0</v>
      </c>
      <c r="O90" s="353">
        <f t="shared" si="137"/>
        <v>0</v>
      </c>
      <c r="P90" s="248" t="str">
        <f t="shared" si="89"/>
        <v>Other</v>
      </c>
      <c r="Q90" s="355"/>
      <c r="R90" s="584">
        <f t="shared" si="147"/>
        <v>0</v>
      </c>
      <c r="S90" s="229">
        <f>+R90</f>
        <v>0</v>
      </c>
      <c r="T90" s="229">
        <f t="shared" ref="T90:AB90" si="156">+S90</f>
        <v>0</v>
      </c>
      <c r="U90" s="229">
        <f t="shared" si="156"/>
        <v>0</v>
      </c>
      <c r="V90" s="229">
        <f t="shared" si="156"/>
        <v>0</v>
      </c>
      <c r="W90" s="229">
        <f t="shared" si="156"/>
        <v>0</v>
      </c>
      <c r="X90" s="229">
        <f t="shared" si="156"/>
        <v>0</v>
      </c>
      <c r="Y90" s="229">
        <f t="shared" si="156"/>
        <v>0</v>
      </c>
      <c r="Z90" s="229">
        <f t="shared" si="156"/>
        <v>0</v>
      </c>
      <c r="AA90" s="229">
        <f t="shared" si="156"/>
        <v>0</v>
      </c>
      <c r="AB90" s="229">
        <f t="shared" si="156"/>
        <v>0</v>
      </c>
      <c r="AC90" s="229">
        <f>+AB90</f>
        <v>0</v>
      </c>
      <c r="AD90" s="353">
        <f t="shared" si="91"/>
        <v>0</v>
      </c>
    </row>
    <row r="91" spans="1:30" ht="18" customHeight="1">
      <c r="A91" s="321" t="s">
        <v>5</v>
      </c>
      <c r="B91" s="355"/>
      <c r="C91" s="584">
        <v>0</v>
      </c>
      <c r="D91" s="229">
        <f t="shared" ref="D91:L91" si="157">+C91</f>
        <v>0</v>
      </c>
      <c r="E91" s="229">
        <f t="shared" si="157"/>
        <v>0</v>
      </c>
      <c r="F91" s="229">
        <f t="shared" si="157"/>
        <v>0</v>
      </c>
      <c r="G91" s="229">
        <f t="shared" si="157"/>
        <v>0</v>
      </c>
      <c r="H91" s="229">
        <f t="shared" si="157"/>
        <v>0</v>
      </c>
      <c r="I91" s="229">
        <f t="shared" si="157"/>
        <v>0</v>
      </c>
      <c r="J91" s="229">
        <f t="shared" si="157"/>
        <v>0</v>
      </c>
      <c r="K91" s="229">
        <f t="shared" si="157"/>
        <v>0</v>
      </c>
      <c r="L91" s="229">
        <f t="shared" si="157"/>
        <v>0</v>
      </c>
      <c r="M91" s="229">
        <f t="shared" si="144"/>
        <v>0</v>
      </c>
      <c r="N91" s="229">
        <f t="shared" si="144"/>
        <v>0</v>
      </c>
      <c r="O91" s="353">
        <f t="shared" si="137"/>
        <v>0</v>
      </c>
      <c r="P91" s="248" t="str">
        <f t="shared" si="89"/>
        <v>Other</v>
      </c>
      <c r="Q91" s="355"/>
      <c r="R91" s="584">
        <f t="shared" si="147"/>
        <v>0</v>
      </c>
      <c r="S91" s="229">
        <f t="shared" ref="S91:AC91" si="158">+R91</f>
        <v>0</v>
      </c>
      <c r="T91" s="229">
        <f t="shared" si="158"/>
        <v>0</v>
      </c>
      <c r="U91" s="229">
        <f t="shared" si="158"/>
        <v>0</v>
      </c>
      <c r="V91" s="229">
        <f t="shared" si="158"/>
        <v>0</v>
      </c>
      <c r="W91" s="229">
        <f t="shared" si="158"/>
        <v>0</v>
      </c>
      <c r="X91" s="229">
        <f t="shared" si="158"/>
        <v>0</v>
      </c>
      <c r="Y91" s="229">
        <f t="shared" si="158"/>
        <v>0</v>
      </c>
      <c r="Z91" s="229">
        <f t="shared" si="158"/>
        <v>0</v>
      </c>
      <c r="AA91" s="229">
        <f t="shared" si="158"/>
        <v>0</v>
      </c>
      <c r="AB91" s="229">
        <f t="shared" si="158"/>
        <v>0</v>
      </c>
      <c r="AC91" s="229">
        <f t="shared" si="158"/>
        <v>0</v>
      </c>
      <c r="AD91" s="353">
        <f t="shared" si="91"/>
        <v>0</v>
      </c>
    </row>
    <row r="92" spans="1:30">
      <c r="A92" s="321" t="s">
        <v>5</v>
      </c>
      <c r="B92" s="323"/>
      <c r="C92" s="584">
        <v>0</v>
      </c>
      <c r="D92" s="229">
        <f t="shared" ref="D92:L92" si="159">+C92</f>
        <v>0</v>
      </c>
      <c r="E92" s="229">
        <f t="shared" si="159"/>
        <v>0</v>
      </c>
      <c r="F92" s="229">
        <f t="shared" si="159"/>
        <v>0</v>
      </c>
      <c r="G92" s="229">
        <f t="shared" si="159"/>
        <v>0</v>
      </c>
      <c r="H92" s="229">
        <f t="shared" si="159"/>
        <v>0</v>
      </c>
      <c r="I92" s="229">
        <f t="shared" si="159"/>
        <v>0</v>
      </c>
      <c r="J92" s="229">
        <f t="shared" si="159"/>
        <v>0</v>
      </c>
      <c r="K92" s="229">
        <f t="shared" si="159"/>
        <v>0</v>
      </c>
      <c r="L92" s="229">
        <f t="shared" si="159"/>
        <v>0</v>
      </c>
      <c r="M92" s="229">
        <f t="shared" si="144"/>
        <v>0</v>
      </c>
      <c r="N92" s="229">
        <f t="shared" si="144"/>
        <v>0</v>
      </c>
      <c r="O92" s="353">
        <f t="shared" si="137"/>
        <v>0</v>
      </c>
      <c r="P92" s="248" t="str">
        <f t="shared" si="89"/>
        <v>Other</v>
      </c>
      <c r="Q92" s="323"/>
      <c r="R92" s="584">
        <f t="shared" si="147"/>
        <v>0</v>
      </c>
      <c r="S92" s="229">
        <f t="shared" ref="S92:AC92" si="160">+R92</f>
        <v>0</v>
      </c>
      <c r="T92" s="229">
        <f t="shared" si="160"/>
        <v>0</v>
      </c>
      <c r="U92" s="229">
        <f t="shared" si="160"/>
        <v>0</v>
      </c>
      <c r="V92" s="229">
        <f t="shared" si="160"/>
        <v>0</v>
      </c>
      <c r="W92" s="229">
        <f t="shared" si="160"/>
        <v>0</v>
      </c>
      <c r="X92" s="229">
        <f t="shared" si="160"/>
        <v>0</v>
      </c>
      <c r="Y92" s="229">
        <f t="shared" si="160"/>
        <v>0</v>
      </c>
      <c r="Z92" s="229">
        <f t="shared" si="160"/>
        <v>0</v>
      </c>
      <c r="AA92" s="229">
        <f t="shared" si="160"/>
        <v>0</v>
      </c>
      <c r="AB92" s="229">
        <f t="shared" si="160"/>
        <v>0</v>
      </c>
      <c r="AC92" s="229">
        <f t="shared" si="160"/>
        <v>0</v>
      </c>
      <c r="AD92" s="353">
        <f t="shared" si="91"/>
        <v>0</v>
      </c>
    </row>
    <row r="93" spans="1:30">
      <c r="A93" s="321" t="s">
        <v>5</v>
      </c>
      <c r="B93" s="323"/>
      <c r="C93" s="584">
        <v>0</v>
      </c>
      <c r="D93" s="229">
        <f t="shared" ref="D93:L93" si="161">+C93</f>
        <v>0</v>
      </c>
      <c r="E93" s="229">
        <f t="shared" si="161"/>
        <v>0</v>
      </c>
      <c r="F93" s="229">
        <f t="shared" si="161"/>
        <v>0</v>
      </c>
      <c r="G93" s="229">
        <f t="shared" si="161"/>
        <v>0</v>
      </c>
      <c r="H93" s="229">
        <f t="shared" si="161"/>
        <v>0</v>
      </c>
      <c r="I93" s="229">
        <f t="shared" si="161"/>
        <v>0</v>
      </c>
      <c r="J93" s="229">
        <f t="shared" si="161"/>
        <v>0</v>
      </c>
      <c r="K93" s="229">
        <f t="shared" si="161"/>
        <v>0</v>
      </c>
      <c r="L93" s="229">
        <f t="shared" si="161"/>
        <v>0</v>
      </c>
      <c r="M93" s="229">
        <f t="shared" si="144"/>
        <v>0</v>
      </c>
      <c r="N93" s="229">
        <f t="shared" si="144"/>
        <v>0</v>
      </c>
      <c r="O93" s="353">
        <f t="shared" si="137"/>
        <v>0</v>
      </c>
      <c r="P93" s="248" t="str">
        <f t="shared" si="89"/>
        <v>Other</v>
      </c>
      <c r="Q93" s="323"/>
      <c r="R93" s="584">
        <f t="shared" si="147"/>
        <v>0</v>
      </c>
      <c r="S93" s="229">
        <f>+R93</f>
        <v>0</v>
      </c>
      <c r="T93" s="229">
        <f>+S93</f>
        <v>0</v>
      </c>
      <c r="U93" s="229">
        <f t="shared" ref="U93:AC93" si="162">+T93</f>
        <v>0</v>
      </c>
      <c r="V93" s="229">
        <f t="shared" si="162"/>
        <v>0</v>
      </c>
      <c r="W93" s="229">
        <f t="shared" si="162"/>
        <v>0</v>
      </c>
      <c r="X93" s="229">
        <f t="shared" si="162"/>
        <v>0</v>
      </c>
      <c r="Y93" s="229">
        <f t="shared" si="162"/>
        <v>0</v>
      </c>
      <c r="Z93" s="229">
        <f t="shared" si="162"/>
        <v>0</v>
      </c>
      <c r="AA93" s="229">
        <f t="shared" si="162"/>
        <v>0</v>
      </c>
      <c r="AB93" s="229">
        <f t="shared" si="162"/>
        <v>0</v>
      </c>
      <c r="AC93" s="229">
        <f t="shared" si="162"/>
        <v>0</v>
      </c>
      <c r="AD93" s="353">
        <f t="shared" si="91"/>
        <v>0</v>
      </c>
    </row>
    <row r="94" spans="1:30" ht="18">
      <c r="A94" s="321" t="s">
        <v>5</v>
      </c>
      <c r="B94" s="323"/>
      <c r="C94" s="584">
        <v>0</v>
      </c>
      <c r="D94" s="229">
        <f>+C94</f>
        <v>0</v>
      </c>
      <c r="E94" s="229">
        <f>+D94</f>
        <v>0</v>
      </c>
      <c r="F94" s="229">
        <f>+E94</f>
        <v>0</v>
      </c>
      <c r="G94" s="229">
        <f t="shared" ref="G94:M94" si="163">+F94</f>
        <v>0</v>
      </c>
      <c r="H94" s="229">
        <f t="shared" si="163"/>
        <v>0</v>
      </c>
      <c r="I94" s="229">
        <f t="shared" si="163"/>
        <v>0</v>
      </c>
      <c r="J94" s="229">
        <f t="shared" si="163"/>
        <v>0</v>
      </c>
      <c r="K94" s="229">
        <f t="shared" si="163"/>
        <v>0</v>
      </c>
      <c r="L94" s="229">
        <f t="shared" si="163"/>
        <v>0</v>
      </c>
      <c r="M94" s="229">
        <f t="shared" si="163"/>
        <v>0</v>
      </c>
      <c r="N94" s="229">
        <f>+M94</f>
        <v>0</v>
      </c>
      <c r="O94" s="353">
        <f t="shared" si="137"/>
        <v>0</v>
      </c>
      <c r="P94" s="396" t="str">
        <f>IF(A94="","",+A94)</f>
        <v>Other</v>
      </c>
      <c r="Q94" s="323"/>
      <c r="R94" s="584">
        <f t="shared" si="147"/>
        <v>0</v>
      </c>
      <c r="S94" s="229">
        <f t="shared" ref="S94:AC94" si="164">+R94</f>
        <v>0</v>
      </c>
      <c r="T94" s="229">
        <f t="shared" si="164"/>
        <v>0</v>
      </c>
      <c r="U94" s="229">
        <f t="shared" si="164"/>
        <v>0</v>
      </c>
      <c r="V94" s="229">
        <f t="shared" si="164"/>
        <v>0</v>
      </c>
      <c r="W94" s="229">
        <f t="shared" si="164"/>
        <v>0</v>
      </c>
      <c r="X94" s="229">
        <f t="shared" si="164"/>
        <v>0</v>
      </c>
      <c r="Y94" s="229">
        <f t="shared" si="164"/>
        <v>0</v>
      </c>
      <c r="Z94" s="229">
        <f t="shared" si="164"/>
        <v>0</v>
      </c>
      <c r="AA94" s="229">
        <f t="shared" si="164"/>
        <v>0</v>
      </c>
      <c r="AB94" s="229">
        <f t="shared" si="164"/>
        <v>0</v>
      </c>
      <c r="AC94" s="229">
        <f t="shared" si="164"/>
        <v>0</v>
      </c>
      <c r="AD94" s="353">
        <f t="shared" si="91"/>
        <v>0</v>
      </c>
    </row>
    <row r="95" spans="1:30">
      <c r="A95" s="322" t="s">
        <v>5</v>
      </c>
      <c r="B95" s="319"/>
      <c r="C95" s="585">
        <v>0</v>
      </c>
      <c r="D95" s="586">
        <f>+C95</f>
        <v>0</v>
      </c>
      <c r="E95" s="586">
        <f>+D95</f>
        <v>0</v>
      </c>
      <c r="F95" s="586">
        <f t="shared" ref="F95:N95" si="165">+E95</f>
        <v>0</v>
      </c>
      <c r="G95" s="586">
        <f t="shared" si="165"/>
        <v>0</v>
      </c>
      <c r="H95" s="586">
        <f t="shared" si="165"/>
        <v>0</v>
      </c>
      <c r="I95" s="586">
        <f t="shared" si="165"/>
        <v>0</v>
      </c>
      <c r="J95" s="586">
        <f t="shared" si="165"/>
        <v>0</v>
      </c>
      <c r="K95" s="586">
        <f t="shared" si="165"/>
        <v>0</v>
      </c>
      <c r="L95" s="586">
        <f t="shared" si="165"/>
        <v>0</v>
      </c>
      <c r="M95" s="586">
        <f t="shared" si="165"/>
        <v>0</v>
      </c>
      <c r="N95" s="587">
        <f t="shared" si="165"/>
        <v>0</v>
      </c>
      <c r="O95" s="354">
        <f t="shared" si="137"/>
        <v>0</v>
      </c>
      <c r="P95" s="249" t="str">
        <f>IF(A95="","",+A95)</f>
        <v>Other</v>
      </c>
      <c r="Q95" s="319"/>
      <c r="R95" s="588">
        <f t="shared" si="147"/>
        <v>0</v>
      </c>
      <c r="S95" s="586">
        <f t="shared" ref="S95:AC95" si="166">+R95</f>
        <v>0</v>
      </c>
      <c r="T95" s="586">
        <f t="shared" si="166"/>
        <v>0</v>
      </c>
      <c r="U95" s="586">
        <f t="shared" si="166"/>
        <v>0</v>
      </c>
      <c r="V95" s="586">
        <f t="shared" si="166"/>
        <v>0</v>
      </c>
      <c r="W95" s="586">
        <f t="shared" si="166"/>
        <v>0</v>
      </c>
      <c r="X95" s="586">
        <f t="shared" si="166"/>
        <v>0</v>
      </c>
      <c r="Y95" s="586">
        <f t="shared" si="166"/>
        <v>0</v>
      </c>
      <c r="Z95" s="586">
        <f t="shared" si="166"/>
        <v>0</v>
      </c>
      <c r="AA95" s="586">
        <f t="shared" si="166"/>
        <v>0</v>
      </c>
      <c r="AB95" s="586">
        <f t="shared" si="166"/>
        <v>0</v>
      </c>
      <c r="AC95" s="587">
        <f t="shared" si="166"/>
        <v>0</v>
      </c>
      <c r="AD95" s="354">
        <f t="shared" si="91"/>
        <v>0</v>
      </c>
    </row>
    <row r="96" spans="1:30">
      <c r="A96" s="41" t="s">
        <v>284</v>
      </c>
      <c r="B96" s="30"/>
      <c r="C96" s="350">
        <f t="shared" ref="C96:N96" si="167">SUM(C61:C95)</f>
        <v>0</v>
      </c>
      <c r="D96" s="351">
        <f t="shared" si="167"/>
        <v>7</v>
      </c>
      <c r="E96" s="351">
        <f t="shared" si="167"/>
        <v>7</v>
      </c>
      <c r="F96" s="351">
        <f t="shared" si="167"/>
        <v>7</v>
      </c>
      <c r="G96" s="351">
        <f t="shared" si="167"/>
        <v>7</v>
      </c>
      <c r="H96" s="351">
        <f t="shared" si="167"/>
        <v>7</v>
      </c>
      <c r="I96" s="351">
        <f t="shared" si="167"/>
        <v>7</v>
      </c>
      <c r="J96" s="351">
        <f t="shared" si="167"/>
        <v>7</v>
      </c>
      <c r="K96" s="351">
        <f t="shared" si="167"/>
        <v>7</v>
      </c>
      <c r="L96" s="351">
        <f t="shared" si="167"/>
        <v>7</v>
      </c>
      <c r="M96" s="351">
        <f t="shared" si="167"/>
        <v>7</v>
      </c>
      <c r="N96" s="352">
        <f t="shared" si="167"/>
        <v>7</v>
      </c>
      <c r="O96" s="228">
        <f t="shared" si="137"/>
        <v>77</v>
      </c>
      <c r="P96" s="41" t="str">
        <f>+A96</f>
        <v>Total Faculty Headcount</v>
      </c>
      <c r="Q96" s="30"/>
      <c r="R96" s="350">
        <f t="shared" ref="R96:AC96" si="168">SUM(R61:R95)</f>
        <v>0</v>
      </c>
      <c r="S96" s="351">
        <f t="shared" si="168"/>
        <v>7</v>
      </c>
      <c r="T96" s="351">
        <f t="shared" si="168"/>
        <v>7</v>
      </c>
      <c r="U96" s="351">
        <f t="shared" si="168"/>
        <v>7</v>
      </c>
      <c r="V96" s="351">
        <f t="shared" si="168"/>
        <v>7</v>
      </c>
      <c r="W96" s="351">
        <f t="shared" si="168"/>
        <v>7</v>
      </c>
      <c r="X96" s="351">
        <f t="shared" si="168"/>
        <v>7</v>
      </c>
      <c r="Y96" s="351">
        <f t="shared" si="168"/>
        <v>7</v>
      </c>
      <c r="Z96" s="351">
        <f t="shared" si="168"/>
        <v>7</v>
      </c>
      <c r="AA96" s="351">
        <f t="shared" si="168"/>
        <v>7</v>
      </c>
      <c r="AB96" s="351">
        <f t="shared" si="168"/>
        <v>7</v>
      </c>
      <c r="AC96" s="352">
        <f t="shared" si="168"/>
        <v>7</v>
      </c>
      <c r="AD96" s="228">
        <f t="shared" si="91"/>
        <v>77</v>
      </c>
    </row>
    <row r="97" spans="1:30">
      <c r="A97" s="32"/>
      <c r="B97" s="30"/>
      <c r="D97" s="40"/>
      <c r="E97" s="40"/>
      <c r="F97" s="40"/>
      <c r="G97" s="40"/>
      <c r="H97" s="40"/>
      <c r="I97" s="40"/>
      <c r="J97" s="40"/>
      <c r="K97" s="40"/>
      <c r="L97" s="40"/>
      <c r="M97" s="40"/>
      <c r="N97" s="40"/>
      <c r="O97" s="33"/>
      <c r="P97" s="32"/>
      <c r="Q97" s="30"/>
      <c r="S97" s="40"/>
      <c r="T97" s="40"/>
      <c r="U97" s="40"/>
      <c r="V97" s="40"/>
      <c r="W97" s="40"/>
      <c r="X97" s="40"/>
      <c r="Y97" s="40"/>
      <c r="Z97" s="40"/>
      <c r="AA97" s="40"/>
      <c r="AB97" s="40"/>
      <c r="AC97" s="40"/>
      <c r="AD97" s="33"/>
    </row>
    <row r="98" spans="1:30" ht="18">
      <c r="A98" s="345" t="s">
        <v>278</v>
      </c>
      <c r="B98" s="30"/>
      <c r="C98" s="56"/>
      <c r="D98" s="82"/>
      <c r="E98" s="82"/>
      <c r="F98" s="82"/>
      <c r="G98" s="82"/>
      <c r="H98" s="82"/>
      <c r="I98" s="82"/>
      <c r="J98" s="82"/>
      <c r="K98" s="82"/>
      <c r="L98" s="82"/>
      <c r="M98" s="82"/>
      <c r="N98" s="82"/>
      <c r="O98" s="33"/>
      <c r="P98" s="313" t="str">
        <f>A98</f>
        <v>SUBSTITUTE FACULTY</v>
      </c>
      <c r="Q98" s="30"/>
      <c r="R98" s="56"/>
      <c r="S98" s="82"/>
      <c r="T98" s="82"/>
      <c r="U98" s="82"/>
      <c r="V98" s="82"/>
      <c r="W98" s="82"/>
      <c r="X98" s="82"/>
      <c r="Y98" s="82"/>
      <c r="Z98" s="82"/>
      <c r="AA98" s="82"/>
      <c r="AB98" s="82"/>
      <c r="AC98" s="82"/>
      <c r="AD98" s="33"/>
    </row>
    <row r="99" spans="1:30">
      <c r="A99" s="32" t="s">
        <v>279</v>
      </c>
      <c r="B99" s="290"/>
      <c r="C99" s="229">
        <v>0</v>
      </c>
      <c r="D99" s="229">
        <f>+C99</f>
        <v>0</v>
      </c>
      <c r="E99" s="229">
        <f>+D99</f>
        <v>0</v>
      </c>
      <c r="F99" s="229">
        <f>+E99</f>
        <v>0</v>
      </c>
      <c r="G99" s="229">
        <f>+F99</f>
        <v>0</v>
      </c>
      <c r="H99" s="229">
        <v>1</v>
      </c>
      <c r="I99" s="229">
        <v>0</v>
      </c>
      <c r="J99" s="229">
        <f t="shared" ref="J99:N99" si="169">+I99</f>
        <v>0</v>
      </c>
      <c r="K99" s="229">
        <f t="shared" si="169"/>
        <v>0</v>
      </c>
      <c r="L99" s="229">
        <f t="shared" si="169"/>
        <v>0</v>
      </c>
      <c r="M99" s="229">
        <f t="shared" si="169"/>
        <v>0</v>
      </c>
      <c r="N99" s="229">
        <f t="shared" si="169"/>
        <v>0</v>
      </c>
      <c r="O99" s="356">
        <f>SUM(C99:N99)</f>
        <v>1</v>
      </c>
      <c r="P99" s="41" t="str">
        <f>IF(A99="","",+A99)</f>
        <v>Substitute 1</v>
      </c>
      <c r="Q99" s="290"/>
      <c r="R99" s="229">
        <f>+N99</f>
        <v>0</v>
      </c>
      <c r="S99" s="229">
        <f t="shared" ref="S99:AC99" si="170">+R99</f>
        <v>0</v>
      </c>
      <c r="T99" s="229">
        <f t="shared" si="170"/>
        <v>0</v>
      </c>
      <c r="U99" s="229">
        <f t="shared" si="170"/>
        <v>0</v>
      </c>
      <c r="V99" s="229">
        <f t="shared" si="170"/>
        <v>0</v>
      </c>
      <c r="W99" s="229">
        <f t="shared" si="170"/>
        <v>0</v>
      </c>
      <c r="X99" s="229">
        <f t="shared" si="170"/>
        <v>0</v>
      </c>
      <c r="Y99" s="229">
        <f t="shared" si="170"/>
        <v>0</v>
      </c>
      <c r="Z99" s="229">
        <f t="shared" si="170"/>
        <v>0</v>
      </c>
      <c r="AA99" s="229">
        <f t="shared" si="170"/>
        <v>0</v>
      </c>
      <c r="AB99" s="229">
        <f t="shared" si="170"/>
        <v>0</v>
      </c>
      <c r="AC99" s="229">
        <f t="shared" si="170"/>
        <v>0</v>
      </c>
      <c r="AD99" s="356">
        <f>SUM(R99:AC99)</f>
        <v>0</v>
      </c>
    </row>
    <row r="100" spans="1:30">
      <c r="A100" s="34" t="s">
        <v>280</v>
      </c>
      <c r="B100" s="312"/>
      <c r="C100" s="235">
        <v>0</v>
      </c>
      <c r="D100" s="229">
        <f t="shared" ref="D100:N100" si="171">+C100</f>
        <v>0</v>
      </c>
      <c r="E100" s="229">
        <f t="shared" si="171"/>
        <v>0</v>
      </c>
      <c r="F100" s="229">
        <f t="shared" si="171"/>
        <v>0</v>
      </c>
      <c r="G100" s="229">
        <f t="shared" si="171"/>
        <v>0</v>
      </c>
      <c r="H100" s="229">
        <f t="shared" si="171"/>
        <v>0</v>
      </c>
      <c r="I100" s="229">
        <f t="shared" si="171"/>
        <v>0</v>
      </c>
      <c r="J100" s="229">
        <f t="shared" si="171"/>
        <v>0</v>
      </c>
      <c r="K100" s="229">
        <f t="shared" si="171"/>
        <v>0</v>
      </c>
      <c r="L100" s="229">
        <f t="shared" si="171"/>
        <v>0</v>
      </c>
      <c r="M100" s="229">
        <f t="shared" si="171"/>
        <v>0</v>
      </c>
      <c r="N100" s="236">
        <f t="shared" si="171"/>
        <v>0</v>
      </c>
      <c r="O100" s="231">
        <f>SUM(C100:N100)</f>
        <v>0</v>
      </c>
      <c r="P100" s="46" t="str">
        <f>IF(A100="","",+A100)</f>
        <v>Substitute 2</v>
      </c>
      <c r="Q100" s="312"/>
      <c r="R100" s="235">
        <f>+N100</f>
        <v>0</v>
      </c>
      <c r="S100" s="229">
        <f t="shared" ref="S100:AC100" si="172">+R100</f>
        <v>0</v>
      </c>
      <c r="T100" s="229">
        <f t="shared" si="172"/>
        <v>0</v>
      </c>
      <c r="U100" s="229">
        <f t="shared" si="172"/>
        <v>0</v>
      </c>
      <c r="V100" s="229">
        <f t="shared" si="172"/>
        <v>0</v>
      </c>
      <c r="W100" s="229">
        <f t="shared" si="172"/>
        <v>0</v>
      </c>
      <c r="X100" s="229">
        <f t="shared" si="172"/>
        <v>0</v>
      </c>
      <c r="Y100" s="229">
        <f t="shared" si="172"/>
        <v>0</v>
      </c>
      <c r="Z100" s="229">
        <f t="shared" si="172"/>
        <v>0</v>
      </c>
      <c r="AA100" s="229">
        <f t="shared" si="172"/>
        <v>0</v>
      </c>
      <c r="AB100" s="229">
        <f t="shared" si="172"/>
        <v>0</v>
      </c>
      <c r="AC100" s="236">
        <f t="shared" si="172"/>
        <v>0</v>
      </c>
      <c r="AD100" s="231">
        <f>SUM(R100:AC100)</f>
        <v>0</v>
      </c>
    </row>
    <row r="101" spans="1:30">
      <c r="A101" s="41" t="s">
        <v>283</v>
      </c>
      <c r="B101" s="156"/>
      <c r="C101" s="232">
        <f t="shared" ref="C101:N101" si="173">SUM(C99:C100)</f>
        <v>0</v>
      </c>
      <c r="D101" s="233">
        <f t="shared" si="173"/>
        <v>0</v>
      </c>
      <c r="E101" s="233">
        <f t="shared" si="173"/>
        <v>0</v>
      </c>
      <c r="F101" s="233">
        <f t="shared" si="173"/>
        <v>0</v>
      </c>
      <c r="G101" s="233">
        <f t="shared" si="173"/>
        <v>0</v>
      </c>
      <c r="H101" s="233">
        <f t="shared" si="173"/>
        <v>1</v>
      </c>
      <c r="I101" s="233">
        <f t="shared" si="173"/>
        <v>0</v>
      </c>
      <c r="J101" s="233">
        <f t="shared" si="173"/>
        <v>0</v>
      </c>
      <c r="K101" s="233">
        <f t="shared" si="173"/>
        <v>0</v>
      </c>
      <c r="L101" s="233">
        <f t="shared" si="173"/>
        <v>0</v>
      </c>
      <c r="M101" s="233">
        <f t="shared" si="173"/>
        <v>0</v>
      </c>
      <c r="N101" s="234">
        <f t="shared" si="173"/>
        <v>0</v>
      </c>
      <c r="O101" s="358">
        <f>SUM(C101:N101)</f>
        <v>1</v>
      </c>
      <c r="P101" s="41" t="str">
        <f>+A101</f>
        <v>Total Substitute Headcount</v>
      </c>
      <c r="Q101" s="156"/>
      <c r="R101" s="232">
        <f t="shared" ref="R101:AC101" si="174">SUM(R99:R100)</f>
        <v>0</v>
      </c>
      <c r="S101" s="233">
        <f t="shared" si="174"/>
        <v>0</v>
      </c>
      <c r="T101" s="233">
        <f t="shared" si="174"/>
        <v>0</v>
      </c>
      <c r="U101" s="233">
        <f t="shared" si="174"/>
        <v>0</v>
      </c>
      <c r="V101" s="233">
        <f t="shared" si="174"/>
        <v>0</v>
      </c>
      <c r="W101" s="233">
        <f t="shared" si="174"/>
        <v>0</v>
      </c>
      <c r="X101" s="233">
        <f t="shared" si="174"/>
        <v>0</v>
      </c>
      <c r="Y101" s="233">
        <f t="shared" si="174"/>
        <v>0</v>
      </c>
      <c r="Z101" s="233">
        <f t="shared" si="174"/>
        <v>0</v>
      </c>
      <c r="AA101" s="233">
        <f t="shared" si="174"/>
        <v>0</v>
      </c>
      <c r="AB101" s="233">
        <f t="shared" si="174"/>
        <v>0</v>
      </c>
      <c r="AC101" s="234">
        <f t="shared" si="174"/>
        <v>0</v>
      </c>
      <c r="AD101" s="358">
        <f>SUM(R101:AC101)</f>
        <v>0</v>
      </c>
    </row>
    <row r="102" spans="1:30">
      <c r="A102" s="41"/>
      <c r="B102" s="30"/>
      <c r="C102" s="357"/>
      <c r="D102" s="357"/>
      <c r="E102" s="357"/>
      <c r="F102" s="357"/>
      <c r="G102" s="357"/>
      <c r="H102" s="357"/>
      <c r="I102" s="357"/>
      <c r="J102" s="357"/>
      <c r="K102" s="357"/>
      <c r="L102" s="357"/>
      <c r="M102" s="357"/>
      <c r="N102" s="357"/>
      <c r="O102" s="228"/>
      <c r="P102" s="41"/>
      <c r="Q102" s="30"/>
      <c r="R102" s="357"/>
      <c r="S102" s="357"/>
      <c r="T102" s="357"/>
      <c r="U102" s="357"/>
      <c r="V102" s="357"/>
      <c r="W102" s="357"/>
      <c r="X102" s="357"/>
      <c r="Y102" s="357"/>
      <c r="Z102" s="357"/>
      <c r="AA102" s="357"/>
      <c r="AB102" s="357"/>
      <c r="AC102" s="357"/>
      <c r="AD102" s="228"/>
    </row>
    <row r="103" spans="1:30">
      <c r="A103" s="42" t="s">
        <v>107</v>
      </c>
      <c r="B103" s="30"/>
      <c r="C103" s="232">
        <f t="shared" ref="C103:N103" si="175">C96+C101</f>
        <v>0</v>
      </c>
      <c r="D103" s="233">
        <f t="shared" si="175"/>
        <v>7</v>
      </c>
      <c r="E103" s="233">
        <f t="shared" si="175"/>
        <v>7</v>
      </c>
      <c r="F103" s="233">
        <f t="shared" si="175"/>
        <v>7</v>
      </c>
      <c r="G103" s="233">
        <f t="shared" si="175"/>
        <v>7</v>
      </c>
      <c r="H103" s="233">
        <f t="shared" si="175"/>
        <v>8</v>
      </c>
      <c r="I103" s="233">
        <f t="shared" si="175"/>
        <v>7</v>
      </c>
      <c r="J103" s="233">
        <f t="shared" si="175"/>
        <v>7</v>
      </c>
      <c r="K103" s="233">
        <f t="shared" si="175"/>
        <v>7</v>
      </c>
      <c r="L103" s="233">
        <f t="shared" si="175"/>
        <v>7</v>
      </c>
      <c r="M103" s="233">
        <f t="shared" si="175"/>
        <v>7</v>
      </c>
      <c r="N103" s="234">
        <f t="shared" si="175"/>
        <v>7</v>
      </c>
      <c r="O103" s="228">
        <f>SUM(C103:N103)</f>
        <v>78</v>
      </c>
      <c r="P103" s="42" t="str">
        <f>A103</f>
        <v>Total Headcount</v>
      </c>
      <c r="Q103" s="30"/>
      <c r="R103" s="232">
        <f t="shared" ref="R103:AC103" si="176">R96+R101</f>
        <v>0</v>
      </c>
      <c r="S103" s="233">
        <f t="shared" si="176"/>
        <v>7</v>
      </c>
      <c r="T103" s="233">
        <f t="shared" si="176"/>
        <v>7</v>
      </c>
      <c r="U103" s="233">
        <f t="shared" si="176"/>
        <v>7</v>
      </c>
      <c r="V103" s="233">
        <f t="shared" si="176"/>
        <v>7</v>
      </c>
      <c r="W103" s="233">
        <f t="shared" si="176"/>
        <v>7</v>
      </c>
      <c r="X103" s="233">
        <f t="shared" si="176"/>
        <v>7</v>
      </c>
      <c r="Y103" s="233">
        <f t="shared" si="176"/>
        <v>7</v>
      </c>
      <c r="Z103" s="233">
        <f t="shared" si="176"/>
        <v>7</v>
      </c>
      <c r="AA103" s="233">
        <f t="shared" si="176"/>
        <v>7</v>
      </c>
      <c r="AB103" s="233">
        <f t="shared" si="176"/>
        <v>7</v>
      </c>
      <c r="AC103" s="234">
        <f t="shared" si="176"/>
        <v>7</v>
      </c>
      <c r="AD103" s="228">
        <f>SUM(R103:AC103)</f>
        <v>77</v>
      </c>
    </row>
    <row r="104" spans="1:30" ht="18">
      <c r="A104" s="345"/>
      <c r="B104" s="237"/>
      <c r="C104" s="31"/>
      <c r="D104" s="31"/>
      <c r="E104" s="31"/>
      <c r="F104" s="31"/>
      <c r="G104" s="31"/>
      <c r="H104" s="31"/>
      <c r="I104" s="31"/>
      <c r="J104" s="31"/>
      <c r="K104" s="31"/>
      <c r="L104" s="31"/>
      <c r="M104" s="31"/>
      <c r="N104" s="31"/>
      <c r="O104" s="30"/>
      <c r="P104" s="345"/>
      <c r="Q104" s="237"/>
      <c r="R104" s="31"/>
      <c r="S104" s="31"/>
      <c r="T104" s="31"/>
      <c r="U104" s="31"/>
      <c r="V104" s="31"/>
      <c r="W104" s="31"/>
      <c r="X104" s="31"/>
      <c r="Y104" s="31"/>
      <c r="Z104" s="31"/>
      <c r="AA104" s="31"/>
      <c r="AB104" s="31"/>
      <c r="AC104" s="31"/>
      <c r="AD104" s="30"/>
    </row>
    <row r="105" spans="1:30">
      <c r="A105" s="23" t="str">
        <f>+A1</f>
        <v>School Name</v>
      </c>
      <c r="B105" s="18"/>
      <c r="C105" s="18"/>
      <c r="D105" s="18"/>
      <c r="E105" s="18"/>
      <c r="F105" s="18"/>
      <c r="G105" s="18"/>
      <c r="H105" s="18"/>
      <c r="I105" s="18"/>
      <c r="J105" s="18"/>
      <c r="K105" s="18"/>
      <c r="L105" s="18"/>
      <c r="M105" s="18"/>
      <c r="N105" s="18"/>
      <c r="O105" s="63" t="str">
        <f>Cover!A25</f>
        <v>Draft 1.0</v>
      </c>
      <c r="P105" s="23" t="str">
        <f>+A105</f>
        <v>School Name</v>
      </c>
      <c r="Q105" s="18"/>
      <c r="R105" s="18"/>
      <c r="S105" s="18"/>
      <c r="T105" s="18"/>
      <c r="U105" s="18"/>
      <c r="V105" s="18"/>
      <c r="W105" s="18"/>
      <c r="X105" s="18"/>
      <c r="Y105" s="18"/>
      <c r="Z105" s="18"/>
      <c r="AA105" s="18"/>
      <c r="AB105" s="18"/>
      <c r="AC105" s="18"/>
      <c r="AD105" s="63" t="str">
        <f>+O105</f>
        <v>Draft 1.0</v>
      </c>
    </row>
    <row r="106" spans="1:30" ht="21" customHeight="1">
      <c r="A106" s="19" t="s">
        <v>186</v>
      </c>
      <c r="B106" s="18"/>
      <c r="C106" s="18"/>
      <c r="D106" s="18"/>
      <c r="E106" s="18"/>
      <c r="F106" s="18"/>
      <c r="G106" s="18"/>
      <c r="H106" s="18"/>
      <c r="I106" s="18"/>
      <c r="J106" s="18"/>
      <c r="K106" s="18"/>
      <c r="L106" s="18"/>
      <c r="M106" s="18"/>
      <c r="N106" s="324"/>
      <c r="O106" s="18"/>
      <c r="P106" s="19" t="str">
        <f>+A106</f>
        <v>STAFF SALARIES</v>
      </c>
      <c r="Q106" s="18"/>
      <c r="R106" s="18"/>
      <c r="S106" s="18"/>
      <c r="T106" s="18"/>
      <c r="U106" s="18"/>
      <c r="V106" s="18"/>
      <c r="W106" s="18"/>
      <c r="X106" s="18"/>
      <c r="Y106" s="18"/>
      <c r="Z106" s="18"/>
      <c r="AA106" s="18"/>
      <c r="AB106" s="18"/>
      <c r="AC106" s="324"/>
      <c r="AD106" s="18"/>
    </row>
    <row r="107" spans="1:30">
      <c r="A107" s="20">
        <f>+A3</f>
        <v>2015</v>
      </c>
      <c r="P107" s="20">
        <f>+P3</f>
        <v>2016</v>
      </c>
    </row>
    <row r="108" spans="1:30">
      <c r="C108" s="425" t="str">
        <f>IF(C$4="","",C$4)</f>
        <v>Month</v>
      </c>
      <c r="D108" s="425" t="str">
        <f>IF(D$4="","",D$4)</f>
        <v/>
      </c>
      <c r="E108" s="25" t="str">
        <f t="shared" ref="E108:N108" si="177">IF(E$4="","",E$4)</f>
        <v/>
      </c>
      <c r="F108" s="25" t="str">
        <f t="shared" si="177"/>
        <v/>
      </c>
      <c r="G108" s="25" t="str">
        <f t="shared" si="177"/>
        <v/>
      </c>
      <c r="H108" s="25" t="str">
        <f t="shared" si="177"/>
        <v/>
      </c>
      <c r="I108" s="25" t="str">
        <f t="shared" si="177"/>
        <v/>
      </c>
      <c r="J108" s="25" t="str">
        <f t="shared" si="177"/>
        <v/>
      </c>
      <c r="K108" s="25" t="str">
        <f t="shared" si="177"/>
        <v/>
      </c>
      <c r="L108" s="25" t="str">
        <f t="shared" si="177"/>
        <v/>
      </c>
      <c r="M108" s="25" t="str">
        <f t="shared" si="177"/>
        <v/>
      </c>
      <c r="N108" s="25" t="str">
        <f t="shared" si="177"/>
        <v/>
      </c>
      <c r="O108" s="22" t="s">
        <v>1</v>
      </c>
      <c r="R108" s="427" t="str">
        <f>+R4</f>
        <v>Month</v>
      </c>
      <c r="S108" s="425"/>
      <c r="T108" s="425"/>
      <c r="U108" s="425"/>
      <c r="V108" s="425"/>
      <c r="W108" s="425"/>
      <c r="X108" s="425"/>
      <c r="Y108" s="425"/>
      <c r="Z108" s="425"/>
      <c r="AA108" s="425"/>
      <c r="AB108" s="425"/>
      <c r="AC108" s="425"/>
      <c r="AD108" s="427" t="str">
        <f t="shared" ref="S108:AD109" si="178">+AD4</f>
        <v>Total</v>
      </c>
    </row>
    <row r="109" spans="1:30" ht="18" thickBot="1">
      <c r="A109" s="320"/>
      <c r="B109" s="152"/>
      <c r="C109" s="426" t="str">
        <f>+C$5</f>
        <v>July</v>
      </c>
      <c r="D109" s="426" t="str">
        <f t="shared" ref="D109:N109" si="179">+D$5</f>
        <v>Aug</v>
      </c>
      <c r="E109" s="426" t="str">
        <f t="shared" si="179"/>
        <v>Sept</v>
      </c>
      <c r="F109" s="426" t="str">
        <f t="shared" si="179"/>
        <v>Oct</v>
      </c>
      <c r="G109" s="426" t="str">
        <f t="shared" si="179"/>
        <v>Nov</v>
      </c>
      <c r="H109" s="426" t="str">
        <f t="shared" si="179"/>
        <v>Dec</v>
      </c>
      <c r="I109" s="426" t="str">
        <f t="shared" si="179"/>
        <v>Jan</v>
      </c>
      <c r="J109" s="426" t="str">
        <f t="shared" si="179"/>
        <v>Feb</v>
      </c>
      <c r="K109" s="426" t="str">
        <f t="shared" si="179"/>
        <v>March</v>
      </c>
      <c r="L109" s="426" t="str">
        <f t="shared" si="179"/>
        <v>April</v>
      </c>
      <c r="M109" s="426" t="str">
        <f t="shared" si="179"/>
        <v>May</v>
      </c>
      <c r="N109" s="426" t="str">
        <f t="shared" si="179"/>
        <v>June</v>
      </c>
      <c r="O109" s="27" t="s">
        <v>144</v>
      </c>
      <c r="P109" s="320"/>
      <c r="Q109" s="152"/>
      <c r="R109" s="426" t="str">
        <f>+R5</f>
        <v>July</v>
      </c>
      <c r="S109" s="426" t="str">
        <f t="shared" si="178"/>
        <v>Aug</v>
      </c>
      <c r="T109" s="426" t="str">
        <f t="shared" si="178"/>
        <v>Sept</v>
      </c>
      <c r="U109" s="426" t="str">
        <f t="shared" si="178"/>
        <v>Oct</v>
      </c>
      <c r="V109" s="426" t="str">
        <f t="shared" si="178"/>
        <v>Nov</v>
      </c>
      <c r="W109" s="426" t="str">
        <f t="shared" si="178"/>
        <v>Dec</v>
      </c>
      <c r="X109" s="426" t="str">
        <f t="shared" si="178"/>
        <v>Jan</v>
      </c>
      <c r="Y109" s="426" t="str">
        <f t="shared" si="178"/>
        <v>Feb</v>
      </c>
      <c r="Z109" s="426" t="str">
        <f t="shared" si="178"/>
        <v>March</v>
      </c>
      <c r="AA109" s="426" t="str">
        <f t="shared" si="178"/>
        <v>April</v>
      </c>
      <c r="AB109" s="426" t="str">
        <f t="shared" si="178"/>
        <v>May</v>
      </c>
      <c r="AC109" s="426" t="str">
        <f t="shared" si="178"/>
        <v>June</v>
      </c>
      <c r="AD109" s="426" t="str">
        <f t="shared" si="178"/>
        <v>Man Months</v>
      </c>
    </row>
    <row r="110" spans="1:30" ht="23">
      <c r="A110" s="420" t="s">
        <v>192</v>
      </c>
      <c r="B110" s="416"/>
      <c r="C110" s="417"/>
      <c r="D110" s="417"/>
      <c r="E110" s="417"/>
      <c r="F110" s="417"/>
      <c r="G110" s="417"/>
      <c r="H110" s="417"/>
      <c r="I110" s="417"/>
      <c r="J110" s="417"/>
      <c r="K110" s="417"/>
      <c r="L110" s="417"/>
      <c r="M110" s="417"/>
      <c r="N110" s="417"/>
      <c r="O110" s="418"/>
      <c r="P110" s="420" t="str">
        <f>+A110</f>
        <v xml:space="preserve">STAFF </v>
      </c>
      <c r="Q110" s="416"/>
      <c r="R110" s="417"/>
      <c r="S110" s="417"/>
      <c r="T110" s="417"/>
      <c r="U110" s="417"/>
      <c r="V110" s="417"/>
      <c r="W110" s="417"/>
      <c r="X110" s="417"/>
      <c r="Y110" s="417"/>
      <c r="Z110" s="417"/>
      <c r="AA110" s="417"/>
      <c r="AB110" s="417"/>
      <c r="AC110" s="417"/>
      <c r="AD110" s="418"/>
    </row>
    <row r="111" spans="1:30" ht="17.25" customHeight="1">
      <c r="A111" s="420"/>
      <c r="B111" s="416"/>
      <c r="C111" s="417"/>
      <c r="D111" s="417"/>
      <c r="E111" s="417"/>
      <c r="F111" s="417"/>
      <c r="G111" s="417"/>
      <c r="H111" s="417"/>
      <c r="I111" s="417"/>
      <c r="J111" s="417"/>
      <c r="K111" s="417"/>
      <c r="L111" s="417"/>
      <c r="M111" s="417"/>
      <c r="N111" s="417"/>
      <c r="O111" s="418"/>
      <c r="P111" s="42"/>
      <c r="Q111" s="416"/>
      <c r="R111" s="417"/>
      <c r="S111" s="417"/>
      <c r="T111" s="417"/>
      <c r="U111" s="417"/>
      <c r="V111" s="417"/>
      <c r="W111" s="417"/>
      <c r="X111" s="417"/>
      <c r="Y111" s="417"/>
      <c r="Z111" s="417"/>
      <c r="AA111" s="417"/>
      <c r="AB111" s="417"/>
      <c r="AC111" s="417"/>
      <c r="AD111" s="418"/>
    </row>
    <row r="112" spans="1:30" ht="18">
      <c r="A112" s="380" t="s">
        <v>182</v>
      </c>
      <c r="B112" s="388" t="s">
        <v>108</v>
      </c>
      <c r="C112" s="45"/>
      <c r="D112" s="45"/>
      <c r="E112" s="45"/>
      <c r="F112" s="45"/>
      <c r="G112" s="45"/>
      <c r="H112" s="45"/>
      <c r="I112" s="45"/>
      <c r="J112" s="45"/>
      <c r="K112" s="45"/>
      <c r="L112" s="45"/>
      <c r="M112" s="45"/>
      <c r="N112" s="45"/>
      <c r="O112" s="367"/>
      <c r="P112" s="380" t="str">
        <f>IF(A112="","",+A112)</f>
        <v>Position</v>
      </c>
      <c r="Q112" s="284" t="str">
        <f>+B112</f>
        <v>Salary</v>
      </c>
      <c r="R112" s="44"/>
      <c r="S112" s="44"/>
      <c r="T112" s="44"/>
      <c r="U112" s="44"/>
      <c r="V112" s="44"/>
      <c r="W112" s="44"/>
      <c r="X112" s="44"/>
      <c r="Y112" s="44"/>
      <c r="Z112" s="44"/>
      <c r="AA112" s="44"/>
      <c r="AB112" s="44"/>
      <c r="AC112" s="44"/>
      <c r="AD112" s="367"/>
    </row>
    <row r="113" spans="1:30">
      <c r="A113" s="41" t="str">
        <f>IF(+A9="","",+A9)</f>
        <v>Superintendent</v>
      </c>
      <c r="B113" s="275">
        <v>55000</v>
      </c>
      <c r="C113" s="44">
        <f t="shared" ref="C113:C147" si="180">IF(C9=0,0,IF(C9&gt;0,IF($B113=0,"SALARY?",C9*($B113/12))))</f>
        <v>0</v>
      </c>
      <c r="D113" s="44">
        <f t="shared" ref="D113:N113" si="181">IF(D9=0,0,IF(D9&gt;0,IF($B113=0,"SALARY?",IF(D9&gt;C9,D9*($B113/12),IF(D9&lt;C9,D9*($B113/12),IF(C113&gt;($B113/12),C113,D9*($B113/12)))))))</f>
        <v>4583.333333333333</v>
      </c>
      <c r="E113" s="44">
        <f t="shared" si="181"/>
        <v>4583.333333333333</v>
      </c>
      <c r="F113" s="44">
        <f t="shared" si="181"/>
        <v>4583.333333333333</v>
      </c>
      <c r="G113" s="44">
        <f t="shared" si="181"/>
        <v>4583.333333333333</v>
      </c>
      <c r="H113" s="44">
        <f t="shared" si="181"/>
        <v>4583.333333333333</v>
      </c>
      <c r="I113" s="44">
        <f t="shared" si="181"/>
        <v>4583.333333333333</v>
      </c>
      <c r="J113" s="44">
        <f t="shared" si="181"/>
        <v>4583.333333333333</v>
      </c>
      <c r="K113" s="44">
        <f t="shared" si="181"/>
        <v>4583.333333333333</v>
      </c>
      <c r="L113" s="44">
        <f t="shared" si="181"/>
        <v>4583.333333333333</v>
      </c>
      <c r="M113" s="44">
        <f t="shared" si="181"/>
        <v>4583.333333333333</v>
      </c>
      <c r="N113" s="44">
        <f t="shared" si="181"/>
        <v>4583.333333333333</v>
      </c>
      <c r="O113" s="366">
        <f>SUM(C113:N113)</f>
        <v>50416.666666666672</v>
      </c>
      <c r="P113" s="41" t="str">
        <f>IF(A113="","",+A113)</f>
        <v>Superintendent</v>
      </c>
      <c r="Q113" s="71">
        <f t="shared" ref="Q113:Q147" si="182">+B113</f>
        <v>55000</v>
      </c>
      <c r="R113" s="408">
        <f t="shared" ref="R113:R147" si="183">IF(R9=0,0,IF(R9&gt;0,IF($Q113=0,"SALARY?",R9*($Q113/12))))</f>
        <v>0</v>
      </c>
      <c r="S113" s="409">
        <f t="shared" ref="S113:AC113" si="184">IF(S9=0,0,IF(S9&gt;0,IF($Q113=0,"SALARY?",IF(R113&gt;(S9*R113/12),R113,S9*($Q113/12)))))</f>
        <v>4583.333333333333</v>
      </c>
      <c r="T113" s="409">
        <f t="shared" si="184"/>
        <v>4583.333333333333</v>
      </c>
      <c r="U113" s="409">
        <f t="shared" si="184"/>
        <v>4583.333333333333</v>
      </c>
      <c r="V113" s="409">
        <f t="shared" si="184"/>
        <v>4583.333333333333</v>
      </c>
      <c r="W113" s="409">
        <f t="shared" si="184"/>
        <v>4583.333333333333</v>
      </c>
      <c r="X113" s="409">
        <f t="shared" si="184"/>
        <v>4583.333333333333</v>
      </c>
      <c r="Y113" s="409">
        <f t="shared" si="184"/>
        <v>4583.333333333333</v>
      </c>
      <c r="Z113" s="409">
        <f t="shared" si="184"/>
        <v>4583.333333333333</v>
      </c>
      <c r="AA113" s="409">
        <f t="shared" si="184"/>
        <v>4583.333333333333</v>
      </c>
      <c r="AB113" s="409">
        <f t="shared" si="184"/>
        <v>4583.333333333333</v>
      </c>
      <c r="AC113" s="410">
        <f t="shared" si="184"/>
        <v>4583.333333333333</v>
      </c>
      <c r="AD113" s="367">
        <f>SUM(R113:AC113)</f>
        <v>50416.666666666672</v>
      </c>
    </row>
    <row r="114" spans="1:30">
      <c r="A114" s="41" t="str">
        <f t="shared" ref="A114:A147" si="185">IF(+A10="","",+A10)</f>
        <v>Administrator</v>
      </c>
      <c r="B114" s="275">
        <v>35000</v>
      </c>
      <c r="C114" s="44">
        <f t="shared" si="180"/>
        <v>0</v>
      </c>
      <c r="D114" s="44">
        <f t="shared" ref="D114:N114" si="186">IF(D10=0,0,IF(D10&gt;0,IF($B114=0,"SALARY?",IF(D10&gt;C10,D10*($B114/12),IF(D10&lt;C10,D10*($B114/12),IF(C114&gt;($B114/12),C114,D10*($B114/12)))))))</f>
        <v>2916.6666666666665</v>
      </c>
      <c r="E114" s="44">
        <f t="shared" si="186"/>
        <v>2916.6666666666665</v>
      </c>
      <c r="F114" s="44">
        <f t="shared" si="186"/>
        <v>2916.6666666666665</v>
      </c>
      <c r="G114" s="44">
        <f t="shared" si="186"/>
        <v>2916.6666666666665</v>
      </c>
      <c r="H114" s="44">
        <f t="shared" si="186"/>
        <v>2916.6666666666665</v>
      </c>
      <c r="I114" s="44">
        <f t="shared" si="186"/>
        <v>2916.6666666666665</v>
      </c>
      <c r="J114" s="44">
        <f t="shared" si="186"/>
        <v>2916.6666666666665</v>
      </c>
      <c r="K114" s="44">
        <f t="shared" si="186"/>
        <v>2916.6666666666665</v>
      </c>
      <c r="L114" s="44">
        <f t="shared" si="186"/>
        <v>2916.6666666666665</v>
      </c>
      <c r="M114" s="44">
        <f t="shared" si="186"/>
        <v>2916.6666666666665</v>
      </c>
      <c r="N114" s="44">
        <f t="shared" si="186"/>
        <v>2916.6666666666665</v>
      </c>
      <c r="O114" s="366">
        <f>SUM(C114:N114)</f>
        <v>32083.333333333339</v>
      </c>
      <c r="P114" s="41" t="str">
        <f>IF(A114="","",+A114)</f>
        <v>Administrator</v>
      </c>
      <c r="Q114" s="71">
        <f t="shared" si="182"/>
        <v>35000</v>
      </c>
      <c r="R114" s="411">
        <f t="shared" si="183"/>
        <v>0</v>
      </c>
      <c r="S114" s="44">
        <f t="shared" ref="S114:AC114" si="187">IF(S10=0,0,IF(S10&gt;0,IF($Q114=0,"SALARY?",IF(R114&gt;(S10*R114/12),R114,S10*($Q114/12)))))</f>
        <v>2916.6666666666665</v>
      </c>
      <c r="T114" s="44">
        <f t="shared" si="187"/>
        <v>2916.6666666666665</v>
      </c>
      <c r="U114" s="44">
        <f t="shared" si="187"/>
        <v>2916.6666666666665</v>
      </c>
      <c r="V114" s="44">
        <f t="shared" si="187"/>
        <v>2916.6666666666665</v>
      </c>
      <c r="W114" s="44">
        <f t="shared" si="187"/>
        <v>2916.6666666666665</v>
      </c>
      <c r="X114" s="44">
        <f t="shared" si="187"/>
        <v>2916.6666666666665</v>
      </c>
      <c r="Y114" s="44">
        <f t="shared" si="187"/>
        <v>2916.6666666666665</v>
      </c>
      <c r="Z114" s="44">
        <f t="shared" si="187"/>
        <v>2916.6666666666665</v>
      </c>
      <c r="AA114" s="44">
        <f t="shared" si="187"/>
        <v>2916.6666666666665</v>
      </c>
      <c r="AB114" s="44">
        <f t="shared" si="187"/>
        <v>2916.6666666666665</v>
      </c>
      <c r="AC114" s="412">
        <f t="shared" si="187"/>
        <v>2916.6666666666665</v>
      </c>
      <c r="AD114" s="367">
        <f>SUM(R114:AC114)</f>
        <v>32083.333333333339</v>
      </c>
    </row>
    <row r="115" spans="1:30">
      <c r="A115" s="41" t="str">
        <f t="shared" si="185"/>
        <v>Janitorial/Maintenance</v>
      </c>
      <c r="B115" s="275">
        <v>25000</v>
      </c>
      <c r="C115" s="44">
        <f t="shared" si="180"/>
        <v>0</v>
      </c>
      <c r="D115" s="44">
        <f t="shared" ref="D115:N115" si="188">IF(D11=0,0,IF(D11&gt;0,IF($B115=0,"SALARY?",IF(D11&gt;C11,D11*($B115/12),IF(D11&lt;C11,D11*($B115/12),IF(C115&gt;($B115/12),C115,D11*($B115/12)))))))</f>
        <v>0</v>
      </c>
      <c r="E115" s="44">
        <f t="shared" si="188"/>
        <v>1041.6666666666667</v>
      </c>
      <c r="F115" s="44">
        <f t="shared" si="188"/>
        <v>1041.6666666666667</v>
      </c>
      <c r="G115" s="44">
        <f t="shared" si="188"/>
        <v>1041.6666666666667</v>
      </c>
      <c r="H115" s="44">
        <f t="shared" si="188"/>
        <v>1041.6666666666667</v>
      </c>
      <c r="I115" s="44">
        <f t="shared" si="188"/>
        <v>1041.6666666666667</v>
      </c>
      <c r="J115" s="44">
        <f t="shared" si="188"/>
        <v>1041.6666666666667</v>
      </c>
      <c r="K115" s="44">
        <f t="shared" si="188"/>
        <v>1041.6666666666667</v>
      </c>
      <c r="L115" s="44">
        <f t="shared" si="188"/>
        <v>1041.6666666666667</v>
      </c>
      <c r="M115" s="44">
        <f t="shared" si="188"/>
        <v>1041.6666666666667</v>
      </c>
      <c r="N115" s="44">
        <f t="shared" si="188"/>
        <v>1041.6666666666667</v>
      </c>
      <c r="O115" s="366">
        <f t="shared" ref="O115:O134" si="189">SUM(C115:N115)</f>
        <v>10416.666666666666</v>
      </c>
      <c r="P115" s="41" t="str">
        <f t="shared" ref="P115:P147" si="190">IF(A115="","",+A115)</f>
        <v>Janitorial/Maintenance</v>
      </c>
      <c r="Q115" s="71">
        <f t="shared" si="182"/>
        <v>25000</v>
      </c>
      <c r="R115" s="411">
        <f t="shared" si="183"/>
        <v>0</v>
      </c>
      <c r="S115" s="44">
        <f t="shared" ref="S115:AC115" si="191">IF(S11=0,0,IF(S11&gt;0,IF($Q115=0,"SALARY?",IF(R115&gt;(S11*R115/12),R115,S11*($Q115/12)))))</f>
        <v>1041.6666666666667</v>
      </c>
      <c r="T115" s="44">
        <f t="shared" si="191"/>
        <v>1041.6666666666667</v>
      </c>
      <c r="U115" s="44">
        <f t="shared" si="191"/>
        <v>1041.6666666666667</v>
      </c>
      <c r="V115" s="44">
        <f t="shared" si="191"/>
        <v>1041.6666666666667</v>
      </c>
      <c r="W115" s="44">
        <f t="shared" si="191"/>
        <v>1041.6666666666667</v>
      </c>
      <c r="X115" s="44">
        <f t="shared" si="191"/>
        <v>1041.6666666666667</v>
      </c>
      <c r="Y115" s="44">
        <f t="shared" si="191"/>
        <v>1041.6666666666667</v>
      </c>
      <c r="Z115" s="44">
        <f t="shared" si="191"/>
        <v>1041.6666666666667</v>
      </c>
      <c r="AA115" s="44">
        <f t="shared" si="191"/>
        <v>1041.6666666666667</v>
      </c>
      <c r="AB115" s="44">
        <f t="shared" si="191"/>
        <v>1041.6666666666667</v>
      </c>
      <c r="AC115" s="412">
        <f t="shared" si="191"/>
        <v>1041.6666666666667</v>
      </c>
      <c r="AD115" s="367">
        <f t="shared" ref="AD115:AD134" si="192">SUM(R115:AC115)</f>
        <v>11458.333333333332</v>
      </c>
    </row>
    <row r="116" spans="1:30">
      <c r="A116" s="41" t="str">
        <f t="shared" si="185"/>
        <v>Other</v>
      </c>
      <c r="B116" s="275">
        <v>0</v>
      </c>
      <c r="C116" s="44">
        <f t="shared" si="180"/>
        <v>0</v>
      </c>
      <c r="D116" s="44">
        <f t="shared" ref="D116:N116" si="193">IF(D12=0,0,IF(D12&gt;0,IF($B116=0,"SALARY?",IF(D12&gt;C12,D12*($B116/12),IF(D12&lt;C12,D12*($B116/12),IF(C116&gt;($B116/12),C116,D12*($B116/12)))))))</f>
        <v>0</v>
      </c>
      <c r="E116" s="44">
        <f t="shared" si="193"/>
        <v>0</v>
      </c>
      <c r="F116" s="44">
        <f t="shared" si="193"/>
        <v>0</v>
      </c>
      <c r="G116" s="44">
        <f t="shared" si="193"/>
        <v>0</v>
      </c>
      <c r="H116" s="44">
        <f t="shared" si="193"/>
        <v>0</v>
      </c>
      <c r="I116" s="44">
        <f t="shared" si="193"/>
        <v>0</v>
      </c>
      <c r="J116" s="44">
        <f t="shared" si="193"/>
        <v>0</v>
      </c>
      <c r="K116" s="44">
        <f t="shared" si="193"/>
        <v>0</v>
      </c>
      <c r="L116" s="44">
        <f t="shared" si="193"/>
        <v>0</v>
      </c>
      <c r="M116" s="44">
        <f t="shared" si="193"/>
        <v>0</v>
      </c>
      <c r="N116" s="44">
        <f t="shared" si="193"/>
        <v>0</v>
      </c>
      <c r="O116" s="366">
        <f t="shared" si="189"/>
        <v>0</v>
      </c>
      <c r="P116" s="41" t="str">
        <f t="shared" si="190"/>
        <v>Other</v>
      </c>
      <c r="Q116" s="71">
        <f t="shared" si="182"/>
        <v>0</v>
      </c>
      <c r="R116" s="411">
        <f t="shared" si="183"/>
        <v>0</v>
      </c>
      <c r="S116" s="44">
        <f t="shared" ref="S116:AC116" si="194">IF(S12=0,0,IF(S12&gt;0,IF($Q116=0,"SALARY?",IF(R116&gt;(S12*R116/12),R116,S12*($Q116/12)))))</f>
        <v>0</v>
      </c>
      <c r="T116" s="44">
        <f t="shared" si="194"/>
        <v>0</v>
      </c>
      <c r="U116" s="44">
        <f t="shared" si="194"/>
        <v>0</v>
      </c>
      <c r="V116" s="44">
        <f t="shared" si="194"/>
        <v>0</v>
      </c>
      <c r="W116" s="44">
        <f t="shared" si="194"/>
        <v>0</v>
      </c>
      <c r="X116" s="44">
        <f t="shared" si="194"/>
        <v>0</v>
      </c>
      <c r="Y116" s="44">
        <f t="shared" si="194"/>
        <v>0</v>
      </c>
      <c r="Z116" s="44">
        <f t="shared" si="194"/>
        <v>0</v>
      </c>
      <c r="AA116" s="44">
        <f t="shared" si="194"/>
        <v>0</v>
      </c>
      <c r="AB116" s="44">
        <f t="shared" si="194"/>
        <v>0</v>
      </c>
      <c r="AC116" s="412">
        <f t="shared" si="194"/>
        <v>0</v>
      </c>
      <c r="AD116" s="367">
        <f t="shared" si="192"/>
        <v>0</v>
      </c>
    </row>
    <row r="117" spans="1:30">
      <c r="A117" s="41" t="str">
        <f t="shared" si="185"/>
        <v>Other</v>
      </c>
      <c r="B117" s="275">
        <v>0</v>
      </c>
      <c r="C117" s="44">
        <f t="shared" si="180"/>
        <v>0</v>
      </c>
      <c r="D117" s="44">
        <f t="shared" ref="D117:N117" si="195">IF(D13=0,0,IF(D13&gt;0,IF($B117=0,"SALARY?",IF(D13&gt;C13,D13*($B117/12),IF(D13&lt;C13,D13*($B117/12),IF(C117&gt;($B117/12),C117,D13*($B117/12)))))))</f>
        <v>0</v>
      </c>
      <c r="E117" s="44">
        <f t="shared" si="195"/>
        <v>0</v>
      </c>
      <c r="F117" s="44">
        <f t="shared" si="195"/>
        <v>0</v>
      </c>
      <c r="G117" s="44">
        <f t="shared" si="195"/>
        <v>0</v>
      </c>
      <c r="H117" s="44">
        <f t="shared" si="195"/>
        <v>0</v>
      </c>
      <c r="I117" s="44">
        <f t="shared" si="195"/>
        <v>0</v>
      </c>
      <c r="J117" s="44">
        <f t="shared" si="195"/>
        <v>0</v>
      </c>
      <c r="K117" s="44">
        <f t="shared" si="195"/>
        <v>0</v>
      </c>
      <c r="L117" s="44">
        <f t="shared" si="195"/>
        <v>0</v>
      </c>
      <c r="M117" s="44">
        <f t="shared" si="195"/>
        <v>0</v>
      </c>
      <c r="N117" s="44">
        <f t="shared" si="195"/>
        <v>0</v>
      </c>
      <c r="O117" s="366">
        <f t="shared" si="189"/>
        <v>0</v>
      </c>
      <c r="P117" s="41" t="str">
        <f t="shared" si="190"/>
        <v>Other</v>
      </c>
      <c r="Q117" s="71">
        <f t="shared" si="182"/>
        <v>0</v>
      </c>
      <c r="R117" s="411">
        <f t="shared" si="183"/>
        <v>0</v>
      </c>
      <c r="S117" s="44">
        <f t="shared" ref="S117:AC117" si="196">IF(S13=0,0,IF(S13&gt;0,IF($Q117=0,"SALARY?",IF(R117&gt;(S13*R117/12),R117,S13*($Q117/12)))))</f>
        <v>0</v>
      </c>
      <c r="T117" s="44">
        <f t="shared" si="196"/>
        <v>0</v>
      </c>
      <c r="U117" s="44">
        <f t="shared" si="196"/>
        <v>0</v>
      </c>
      <c r="V117" s="44">
        <f t="shared" si="196"/>
        <v>0</v>
      </c>
      <c r="W117" s="44">
        <f t="shared" si="196"/>
        <v>0</v>
      </c>
      <c r="X117" s="44">
        <f t="shared" si="196"/>
        <v>0</v>
      </c>
      <c r="Y117" s="44">
        <f t="shared" si="196"/>
        <v>0</v>
      </c>
      <c r="Z117" s="44">
        <f t="shared" si="196"/>
        <v>0</v>
      </c>
      <c r="AA117" s="44">
        <f t="shared" si="196"/>
        <v>0</v>
      </c>
      <c r="AB117" s="44">
        <f t="shared" si="196"/>
        <v>0</v>
      </c>
      <c r="AC117" s="412">
        <f t="shared" si="196"/>
        <v>0</v>
      </c>
      <c r="AD117" s="367">
        <f t="shared" si="192"/>
        <v>0</v>
      </c>
    </row>
    <row r="118" spans="1:30">
      <c r="A118" s="41" t="str">
        <f t="shared" si="185"/>
        <v>Other</v>
      </c>
      <c r="B118" s="275">
        <v>0</v>
      </c>
      <c r="C118" s="44">
        <f t="shared" si="180"/>
        <v>0</v>
      </c>
      <c r="D118" s="44">
        <f t="shared" ref="D118:N118" si="197">IF(D14=0,0,IF(D14&gt;0,IF($B118=0,"SALARY?",IF(D14&gt;C14,D14*($B118/12),IF(D14&lt;C14,D14*($B118/12),IF(C118&gt;($B118/12),C118,D14*($B118/12)))))))</f>
        <v>0</v>
      </c>
      <c r="E118" s="44">
        <f t="shared" si="197"/>
        <v>0</v>
      </c>
      <c r="F118" s="44">
        <f t="shared" si="197"/>
        <v>0</v>
      </c>
      <c r="G118" s="44">
        <f t="shared" si="197"/>
        <v>0</v>
      </c>
      <c r="H118" s="44">
        <f t="shared" si="197"/>
        <v>0</v>
      </c>
      <c r="I118" s="44">
        <f t="shared" si="197"/>
        <v>0</v>
      </c>
      <c r="J118" s="44">
        <f t="shared" si="197"/>
        <v>0</v>
      </c>
      <c r="K118" s="44">
        <f t="shared" si="197"/>
        <v>0</v>
      </c>
      <c r="L118" s="44">
        <f t="shared" si="197"/>
        <v>0</v>
      </c>
      <c r="M118" s="44">
        <f t="shared" si="197"/>
        <v>0</v>
      </c>
      <c r="N118" s="44">
        <f t="shared" si="197"/>
        <v>0</v>
      </c>
      <c r="O118" s="366">
        <f t="shared" si="189"/>
        <v>0</v>
      </c>
      <c r="P118" s="41" t="str">
        <f t="shared" si="190"/>
        <v>Other</v>
      </c>
      <c r="Q118" s="71">
        <f t="shared" si="182"/>
        <v>0</v>
      </c>
      <c r="R118" s="411">
        <f t="shared" si="183"/>
        <v>0</v>
      </c>
      <c r="S118" s="44">
        <f t="shared" ref="S118:AC118" si="198">IF(S14=0,0,IF(S14&gt;0,IF($Q118=0,"SALARY?",IF(R118&gt;(S14*R118/12),R118,S14*($Q118/12)))))</f>
        <v>0</v>
      </c>
      <c r="T118" s="44">
        <f t="shared" si="198"/>
        <v>0</v>
      </c>
      <c r="U118" s="44">
        <f t="shared" si="198"/>
        <v>0</v>
      </c>
      <c r="V118" s="44">
        <f t="shared" si="198"/>
        <v>0</v>
      </c>
      <c r="W118" s="44">
        <f t="shared" si="198"/>
        <v>0</v>
      </c>
      <c r="X118" s="44">
        <f t="shared" si="198"/>
        <v>0</v>
      </c>
      <c r="Y118" s="44">
        <f t="shared" si="198"/>
        <v>0</v>
      </c>
      <c r="Z118" s="44">
        <f t="shared" si="198"/>
        <v>0</v>
      </c>
      <c r="AA118" s="44">
        <f t="shared" si="198"/>
        <v>0</v>
      </c>
      <c r="AB118" s="44">
        <f t="shared" si="198"/>
        <v>0</v>
      </c>
      <c r="AC118" s="412">
        <f t="shared" si="198"/>
        <v>0</v>
      </c>
      <c r="AD118" s="367">
        <f t="shared" si="192"/>
        <v>0</v>
      </c>
    </row>
    <row r="119" spans="1:30">
      <c r="A119" s="41" t="str">
        <f t="shared" si="185"/>
        <v>Other</v>
      </c>
      <c r="B119" s="275">
        <v>0</v>
      </c>
      <c r="C119" s="44">
        <f t="shared" si="180"/>
        <v>0</v>
      </c>
      <c r="D119" s="44">
        <f t="shared" ref="D119:N119" si="199">IF(D15=0,0,IF(D15&gt;0,IF($B119=0,"SALARY?",IF(D15&gt;C15,D15*($B119/12),IF(D15&lt;C15,D15*($B119/12),IF(C119&gt;($B119/12),C119,D15*($B119/12)))))))</f>
        <v>0</v>
      </c>
      <c r="E119" s="44">
        <f t="shared" si="199"/>
        <v>0</v>
      </c>
      <c r="F119" s="44">
        <f t="shared" si="199"/>
        <v>0</v>
      </c>
      <c r="G119" s="44">
        <f t="shared" si="199"/>
        <v>0</v>
      </c>
      <c r="H119" s="44">
        <f t="shared" si="199"/>
        <v>0</v>
      </c>
      <c r="I119" s="44">
        <f t="shared" si="199"/>
        <v>0</v>
      </c>
      <c r="J119" s="44">
        <f t="shared" si="199"/>
        <v>0</v>
      </c>
      <c r="K119" s="44">
        <f t="shared" si="199"/>
        <v>0</v>
      </c>
      <c r="L119" s="44">
        <f t="shared" si="199"/>
        <v>0</v>
      </c>
      <c r="M119" s="44">
        <f t="shared" si="199"/>
        <v>0</v>
      </c>
      <c r="N119" s="44">
        <f t="shared" si="199"/>
        <v>0</v>
      </c>
      <c r="O119" s="366">
        <f t="shared" si="189"/>
        <v>0</v>
      </c>
      <c r="P119" s="41" t="str">
        <f t="shared" si="190"/>
        <v>Other</v>
      </c>
      <c r="Q119" s="71">
        <f t="shared" si="182"/>
        <v>0</v>
      </c>
      <c r="R119" s="411">
        <f t="shared" si="183"/>
        <v>0</v>
      </c>
      <c r="S119" s="44">
        <f t="shared" ref="S119:AC119" si="200">IF(S15=0,0,IF(S15&gt;0,IF($Q119=0,"SALARY?",IF(R119&gt;(S15*R119/12),R119,S15*($Q119/12)))))</f>
        <v>0</v>
      </c>
      <c r="T119" s="44">
        <f t="shared" si="200"/>
        <v>0</v>
      </c>
      <c r="U119" s="44">
        <f t="shared" si="200"/>
        <v>0</v>
      </c>
      <c r="V119" s="44">
        <f t="shared" si="200"/>
        <v>0</v>
      </c>
      <c r="W119" s="44">
        <f t="shared" si="200"/>
        <v>0</v>
      </c>
      <c r="X119" s="44">
        <f t="shared" si="200"/>
        <v>0</v>
      </c>
      <c r="Y119" s="44">
        <f t="shared" si="200"/>
        <v>0</v>
      </c>
      <c r="Z119" s="44">
        <f t="shared" si="200"/>
        <v>0</v>
      </c>
      <c r="AA119" s="44">
        <f t="shared" si="200"/>
        <v>0</v>
      </c>
      <c r="AB119" s="44">
        <f t="shared" si="200"/>
        <v>0</v>
      </c>
      <c r="AC119" s="412">
        <f t="shared" si="200"/>
        <v>0</v>
      </c>
      <c r="AD119" s="367">
        <f t="shared" si="192"/>
        <v>0</v>
      </c>
    </row>
    <row r="120" spans="1:30">
      <c r="A120" s="41" t="str">
        <f t="shared" si="185"/>
        <v>Other</v>
      </c>
      <c r="B120" s="275">
        <v>0</v>
      </c>
      <c r="C120" s="44">
        <f t="shared" si="180"/>
        <v>0</v>
      </c>
      <c r="D120" s="44">
        <f t="shared" ref="D120:N120" si="201">IF(D16=0,0,IF(D16&gt;0,IF($B120=0,"SALARY?",IF(D16&gt;C16,D16*($B120/12),IF(D16&lt;C16,D16*($B120/12),IF(C120&gt;($B120/12),C120,D16*($B120/12)))))))</f>
        <v>0</v>
      </c>
      <c r="E120" s="44">
        <f t="shared" si="201"/>
        <v>0</v>
      </c>
      <c r="F120" s="44">
        <f t="shared" si="201"/>
        <v>0</v>
      </c>
      <c r="G120" s="44">
        <f t="shared" si="201"/>
        <v>0</v>
      </c>
      <c r="H120" s="44">
        <f t="shared" si="201"/>
        <v>0</v>
      </c>
      <c r="I120" s="44">
        <f t="shared" si="201"/>
        <v>0</v>
      </c>
      <c r="J120" s="44">
        <f t="shared" si="201"/>
        <v>0</v>
      </c>
      <c r="K120" s="44">
        <f t="shared" si="201"/>
        <v>0</v>
      </c>
      <c r="L120" s="44">
        <f t="shared" si="201"/>
        <v>0</v>
      </c>
      <c r="M120" s="44">
        <f t="shared" si="201"/>
        <v>0</v>
      </c>
      <c r="N120" s="44">
        <f t="shared" si="201"/>
        <v>0</v>
      </c>
      <c r="O120" s="366">
        <f t="shared" si="189"/>
        <v>0</v>
      </c>
      <c r="P120" s="41" t="str">
        <f t="shared" si="190"/>
        <v>Other</v>
      </c>
      <c r="Q120" s="71">
        <f t="shared" si="182"/>
        <v>0</v>
      </c>
      <c r="R120" s="411">
        <f t="shared" si="183"/>
        <v>0</v>
      </c>
      <c r="S120" s="44">
        <f t="shared" ref="S120:AC120" si="202">IF(S16=0,0,IF(S16&gt;0,IF($Q120=0,"SALARY?",IF(R120&gt;(S16*R120/12),R120,S16*($Q120/12)))))</f>
        <v>0</v>
      </c>
      <c r="T120" s="44">
        <f t="shared" si="202"/>
        <v>0</v>
      </c>
      <c r="U120" s="44">
        <f t="shared" si="202"/>
        <v>0</v>
      </c>
      <c r="V120" s="44">
        <f t="shared" si="202"/>
        <v>0</v>
      </c>
      <c r="W120" s="44">
        <f t="shared" si="202"/>
        <v>0</v>
      </c>
      <c r="X120" s="44">
        <f t="shared" si="202"/>
        <v>0</v>
      </c>
      <c r="Y120" s="44">
        <f t="shared" si="202"/>
        <v>0</v>
      </c>
      <c r="Z120" s="44">
        <f t="shared" si="202"/>
        <v>0</v>
      </c>
      <c r="AA120" s="44">
        <f t="shared" si="202"/>
        <v>0</v>
      </c>
      <c r="AB120" s="44">
        <f t="shared" si="202"/>
        <v>0</v>
      </c>
      <c r="AC120" s="412">
        <f t="shared" si="202"/>
        <v>0</v>
      </c>
      <c r="AD120" s="367">
        <f t="shared" si="192"/>
        <v>0</v>
      </c>
    </row>
    <row r="121" spans="1:30" ht="18" customHeight="1">
      <c r="A121" s="41" t="str">
        <f t="shared" si="185"/>
        <v>Other</v>
      </c>
      <c r="B121" s="275">
        <v>0</v>
      </c>
      <c r="C121" s="44">
        <f t="shared" si="180"/>
        <v>0</v>
      </c>
      <c r="D121" s="44">
        <f t="shared" ref="D121:N121" si="203">IF(D17=0,0,IF(D17&gt;0,IF($B121=0,"SALARY?",IF(D17&gt;C17,D17*($B121/12),IF(D17&lt;C17,D17*($B121/12),IF(C121&gt;($B121/12),C121,D17*($B121/12)))))))</f>
        <v>0</v>
      </c>
      <c r="E121" s="44">
        <f t="shared" si="203"/>
        <v>0</v>
      </c>
      <c r="F121" s="44">
        <f t="shared" si="203"/>
        <v>0</v>
      </c>
      <c r="G121" s="44">
        <f t="shared" si="203"/>
        <v>0</v>
      </c>
      <c r="H121" s="44">
        <f t="shared" si="203"/>
        <v>0</v>
      </c>
      <c r="I121" s="44">
        <f t="shared" si="203"/>
        <v>0</v>
      </c>
      <c r="J121" s="44">
        <f t="shared" si="203"/>
        <v>0</v>
      </c>
      <c r="K121" s="44">
        <f t="shared" si="203"/>
        <v>0</v>
      </c>
      <c r="L121" s="44">
        <f t="shared" si="203"/>
        <v>0</v>
      </c>
      <c r="M121" s="44">
        <f t="shared" si="203"/>
        <v>0</v>
      </c>
      <c r="N121" s="44">
        <f t="shared" si="203"/>
        <v>0</v>
      </c>
      <c r="O121" s="366">
        <f t="shared" si="189"/>
        <v>0</v>
      </c>
      <c r="P121" s="41" t="str">
        <f t="shared" si="190"/>
        <v>Other</v>
      </c>
      <c r="Q121" s="71">
        <f t="shared" si="182"/>
        <v>0</v>
      </c>
      <c r="R121" s="411">
        <f t="shared" si="183"/>
        <v>0</v>
      </c>
      <c r="S121" s="44">
        <f t="shared" ref="S121:AC121" si="204">IF(S17=0,0,IF(S17&gt;0,IF($Q121=0,"SALARY?",IF(R121&gt;(S17*R121/12),R121,S17*($Q121/12)))))</f>
        <v>0</v>
      </c>
      <c r="T121" s="44">
        <f t="shared" si="204"/>
        <v>0</v>
      </c>
      <c r="U121" s="44">
        <f t="shared" si="204"/>
        <v>0</v>
      </c>
      <c r="V121" s="44">
        <f t="shared" si="204"/>
        <v>0</v>
      </c>
      <c r="W121" s="44">
        <f t="shared" si="204"/>
        <v>0</v>
      </c>
      <c r="X121" s="44">
        <f t="shared" si="204"/>
        <v>0</v>
      </c>
      <c r="Y121" s="44">
        <f t="shared" si="204"/>
        <v>0</v>
      </c>
      <c r="Z121" s="44">
        <f t="shared" si="204"/>
        <v>0</v>
      </c>
      <c r="AA121" s="44">
        <f t="shared" si="204"/>
        <v>0</v>
      </c>
      <c r="AB121" s="44">
        <f t="shared" si="204"/>
        <v>0</v>
      </c>
      <c r="AC121" s="412">
        <f t="shared" si="204"/>
        <v>0</v>
      </c>
      <c r="AD121" s="367">
        <f t="shared" si="192"/>
        <v>0</v>
      </c>
    </row>
    <row r="122" spans="1:30">
      <c r="A122" s="41" t="str">
        <f t="shared" si="185"/>
        <v>Other</v>
      </c>
      <c r="B122" s="275">
        <v>0</v>
      </c>
      <c r="C122" s="44">
        <f t="shared" si="180"/>
        <v>0</v>
      </c>
      <c r="D122" s="44">
        <f t="shared" ref="D122:N122" si="205">IF(D18=0,0,IF(D18&gt;0,IF($B122=0,"SALARY?",IF(D18&gt;C18,D18*($B122/12),IF(D18&lt;C18,D18*($B122/12),IF(C122&gt;($B122/12),C122,D18*($B122/12)))))))</f>
        <v>0</v>
      </c>
      <c r="E122" s="44">
        <f t="shared" si="205"/>
        <v>0</v>
      </c>
      <c r="F122" s="44">
        <f t="shared" si="205"/>
        <v>0</v>
      </c>
      <c r="G122" s="44">
        <f t="shared" si="205"/>
        <v>0</v>
      </c>
      <c r="H122" s="44">
        <f t="shared" si="205"/>
        <v>0</v>
      </c>
      <c r="I122" s="44">
        <f t="shared" si="205"/>
        <v>0</v>
      </c>
      <c r="J122" s="44">
        <f t="shared" si="205"/>
        <v>0</v>
      </c>
      <c r="K122" s="44">
        <f t="shared" si="205"/>
        <v>0</v>
      </c>
      <c r="L122" s="44">
        <f t="shared" si="205"/>
        <v>0</v>
      </c>
      <c r="M122" s="44">
        <f t="shared" si="205"/>
        <v>0</v>
      </c>
      <c r="N122" s="44">
        <f t="shared" si="205"/>
        <v>0</v>
      </c>
      <c r="O122" s="366">
        <f t="shared" si="189"/>
        <v>0</v>
      </c>
      <c r="P122" s="41" t="str">
        <f t="shared" si="190"/>
        <v>Other</v>
      </c>
      <c r="Q122" s="71">
        <f t="shared" si="182"/>
        <v>0</v>
      </c>
      <c r="R122" s="411">
        <f t="shared" si="183"/>
        <v>0</v>
      </c>
      <c r="S122" s="44">
        <f t="shared" ref="S122:AC122" si="206">IF(S18=0,0,IF(S18&gt;0,IF($Q122=0,"SALARY?",IF(R122&gt;(S18*R122/12),R122,S18*($Q122/12)))))</f>
        <v>0</v>
      </c>
      <c r="T122" s="44">
        <f t="shared" si="206"/>
        <v>0</v>
      </c>
      <c r="U122" s="44">
        <f t="shared" si="206"/>
        <v>0</v>
      </c>
      <c r="V122" s="44">
        <f t="shared" si="206"/>
        <v>0</v>
      </c>
      <c r="W122" s="44">
        <f t="shared" si="206"/>
        <v>0</v>
      </c>
      <c r="X122" s="44">
        <f t="shared" si="206"/>
        <v>0</v>
      </c>
      <c r="Y122" s="44">
        <f t="shared" si="206"/>
        <v>0</v>
      </c>
      <c r="Z122" s="44">
        <f t="shared" si="206"/>
        <v>0</v>
      </c>
      <c r="AA122" s="44">
        <f t="shared" si="206"/>
        <v>0</v>
      </c>
      <c r="AB122" s="44">
        <f t="shared" si="206"/>
        <v>0</v>
      </c>
      <c r="AC122" s="412">
        <f t="shared" si="206"/>
        <v>0</v>
      </c>
      <c r="AD122" s="367">
        <f t="shared" si="192"/>
        <v>0</v>
      </c>
    </row>
    <row r="123" spans="1:30">
      <c r="A123" s="41" t="str">
        <f t="shared" si="185"/>
        <v>Other</v>
      </c>
      <c r="B123" s="275">
        <v>0</v>
      </c>
      <c r="C123" s="44">
        <f t="shared" si="180"/>
        <v>0</v>
      </c>
      <c r="D123" s="44">
        <f t="shared" ref="D123:N123" si="207">IF(D19=0,0,IF(D19&gt;0,IF($B123=0,"SALARY?",IF(D19&gt;C19,D19*($B123/12),IF(D19&lt;C19,D19*($B123/12),IF(C123&gt;($B123/12),C123,D19*($B123/12)))))))</f>
        <v>0</v>
      </c>
      <c r="E123" s="44">
        <f t="shared" si="207"/>
        <v>0</v>
      </c>
      <c r="F123" s="44">
        <f t="shared" si="207"/>
        <v>0</v>
      </c>
      <c r="G123" s="44">
        <f t="shared" si="207"/>
        <v>0</v>
      </c>
      <c r="H123" s="44">
        <f t="shared" si="207"/>
        <v>0</v>
      </c>
      <c r="I123" s="44">
        <f t="shared" si="207"/>
        <v>0</v>
      </c>
      <c r="J123" s="44">
        <f t="shared" si="207"/>
        <v>0</v>
      </c>
      <c r="K123" s="44">
        <f t="shared" si="207"/>
        <v>0</v>
      </c>
      <c r="L123" s="44">
        <f t="shared" si="207"/>
        <v>0</v>
      </c>
      <c r="M123" s="44">
        <f t="shared" si="207"/>
        <v>0</v>
      </c>
      <c r="N123" s="44">
        <f t="shared" si="207"/>
        <v>0</v>
      </c>
      <c r="O123" s="366">
        <f t="shared" si="189"/>
        <v>0</v>
      </c>
      <c r="P123" s="41" t="str">
        <f t="shared" si="190"/>
        <v>Other</v>
      </c>
      <c r="Q123" s="71">
        <f t="shared" si="182"/>
        <v>0</v>
      </c>
      <c r="R123" s="411">
        <f t="shared" si="183"/>
        <v>0</v>
      </c>
      <c r="S123" s="44">
        <f t="shared" ref="S123:AC123" si="208">IF(S19=0,0,IF(S19&gt;0,IF($Q123=0,"SALARY?",IF(R123&gt;(S19*R123/12),R123,S19*($Q123/12)))))</f>
        <v>0</v>
      </c>
      <c r="T123" s="44">
        <f t="shared" si="208"/>
        <v>0</v>
      </c>
      <c r="U123" s="44">
        <f t="shared" si="208"/>
        <v>0</v>
      </c>
      <c r="V123" s="44">
        <f t="shared" si="208"/>
        <v>0</v>
      </c>
      <c r="W123" s="44">
        <f t="shared" si="208"/>
        <v>0</v>
      </c>
      <c r="X123" s="44">
        <f t="shared" si="208"/>
        <v>0</v>
      </c>
      <c r="Y123" s="44">
        <f t="shared" si="208"/>
        <v>0</v>
      </c>
      <c r="Z123" s="44">
        <f t="shared" si="208"/>
        <v>0</v>
      </c>
      <c r="AA123" s="44">
        <f t="shared" si="208"/>
        <v>0</v>
      </c>
      <c r="AB123" s="44">
        <f t="shared" si="208"/>
        <v>0</v>
      </c>
      <c r="AC123" s="412">
        <f t="shared" si="208"/>
        <v>0</v>
      </c>
      <c r="AD123" s="367">
        <f t="shared" si="192"/>
        <v>0</v>
      </c>
    </row>
    <row r="124" spans="1:30">
      <c r="A124" s="41" t="str">
        <f t="shared" si="185"/>
        <v>Other</v>
      </c>
      <c r="B124" s="275">
        <v>0</v>
      </c>
      <c r="C124" s="44">
        <f t="shared" si="180"/>
        <v>0</v>
      </c>
      <c r="D124" s="44">
        <f t="shared" ref="D124:N124" si="209">IF(D20=0,0,IF(D20&gt;0,IF($B124=0,"SALARY?",IF(D20&gt;C20,D20*($B124/12),IF(D20&lt;C20,D20*($B124/12),IF(C124&gt;($B124/12),C124,D20*($B124/12)))))))</f>
        <v>0</v>
      </c>
      <c r="E124" s="44">
        <f t="shared" si="209"/>
        <v>0</v>
      </c>
      <c r="F124" s="44">
        <f t="shared" si="209"/>
        <v>0</v>
      </c>
      <c r="G124" s="44">
        <f t="shared" si="209"/>
        <v>0</v>
      </c>
      <c r="H124" s="44">
        <f t="shared" si="209"/>
        <v>0</v>
      </c>
      <c r="I124" s="44">
        <f t="shared" si="209"/>
        <v>0</v>
      </c>
      <c r="J124" s="44">
        <f t="shared" si="209"/>
        <v>0</v>
      </c>
      <c r="K124" s="44">
        <f t="shared" si="209"/>
        <v>0</v>
      </c>
      <c r="L124" s="44">
        <f t="shared" si="209"/>
        <v>0</v>
      </c>
      <c r="M124" s="44">
        <f t="shared" si="209"/>
        <v>0</v>
      </c>
      <c r="N124" s="44">
        <f t="shared" si="209"/>
        <v>0</v>
      </c>
      <c r="O124" s="366">
        <f t="shared" si="189"/>
        <v>0</v>
      </c>
      <c r="P124" s="41" t="str">
        <f t="shared" si="190"/>
        <v>Other</v>
      </c>
      <c r="Q124" s="71">
        <f t="shared" si="182"/>
        <v>0</v>
      </c>
      <c r="R124" s="411">
        <f t="shared" si="183"/>
        <v>0</v>
      </c>
      <c r="S124" s="44">
        <f t="shared" ref="S124:AC124" si="210">IF(S20=0,0,IF(S20&gt;0,IF($Q124=0,"SALARY?",IF(R124&gt;(S20*R124/12),R124,S20*($Q124/12)))))</f>
        <v>0</v>
      </c>
      <c r="T124" s="44">
        <f t="shared" si="210"/>
        <v>0</v>
      </c>
      <c r="U124" s="44">
        <f t="shared" si="210"/>
        <v>0</v>
      </c>
      <c r="V124" s="44">
        <f t="shared" si="210"/>
        <v>0</v>
      </c>
      <c r="W124" s="44">
        <f t="shared" si="210"/>
        <v>0</v>
      </c>
      <c r="X124" s="44">
        <f t="shared" si="210"/>
        <v>0</v>
      </c>
      <c r="Y124" s="44">
        <f t="shared" si="210"/>
        <v>0</v>
      </c>
      <c r="Z124" s="44">
        <f t="shared" si="210"/>
        <v>0</v>
      </c>
      <c r="AA124" s="44">
        <f t="shared" si="210"/>
        <v>0</v>
      </c>
      <c r="AB124" s="44">
        <f t="shared" si="210"/>
        <v>0</v>
      </c>
      <c r="AC124" s="412">
        <f t="shared" si="210"/>
        <v>0</v>
      </c>
      <c r="AD124" s="367">
        <f t="shared" si="192"/>
        <v>0</v>
      </c>
    </row>
    <row r="125" spans="1:30">
      <c r="A125" s="41" t="str">
        <f t="shared" si="185"/>
        <v>Other</v>
      </c>
      <c r="B125" s="275">
        <v>0</v>
      </c>
      <c r="C125" s="44">
        <f t="shared" si="180"/>
        <v>0</v>
      </c>
      <c r="D125" s="44">
        <f t="shared" ref="D125:N125" si="211">IF(D21=0,0,IF(D21&gt;0,IF($B125=0,"SALARY?",IF(D21&gt;C21,D21*($B125/12),IF(D21&lt;C21,D21*($B125/12),IF(C125&gt;($B125/12),C125,D21*($B125/12)))))))</f>
        <v>0</v>
      </c>
      <c r="E125" s="44">
        <f t="shared" si="211"/>
        <v>0</v>
      </c>
      <c r="F125" s="44">
        <f t="shared" si="211"/>
        <v>0</v>
      </c>
      <c r="G125" s="44">
        <f t="shared" si="211"/>
        <v>0</v>
      </c>
      <c r="H125" s="44">
        <f t="shared" si="211"/>
        <v>0</v>
      </c>
      <c r="I125" s="44">
        <f t="shared" si="211"/>
        <v>0</v>
      </c>
      <c r="J125" s="44">
        <f t="shared" si="211"/>
        <v>0</v>
      </c>
      <c r="K125" s="44">
        <f t="shared" si="211"/>
        <v>0</v>
      </c>
      <c r="L125" s="44">
        <f t="shared" si="211"/>
        <v>0</v>
      </c>
      <c r="M125" s="44">
        <f t="shared" si="211"/>
        <v>0</v>
      </c>
      <c r="N125" s="44">
        <f t="shared" si="211"/>
        <v>0</v>
      </c>
      <c r="O125" s="366">
        <f t="shared" si="189"/>
        <v>0</v>
      </c>
      <c r="P125" s="41" t="str">
        <f t="shared" si="190"/>
        <v>Other</v>
      </c>
      <c r="Q125" s="71">
        <f t="shared" si="182"/>
        <v>0</v>
      </c>
      <c r="R125" s="411">
        <f t="shared" si="183"/>
        <v>0</v>
      </c>
      <c r="S125" s="44">
        <f t="shared" ref="S125:AC125" si="212">IF(S21=0,0,IF(S21&gt;0,IF($Q125=0,"SALARY?",IF(R125&gt;(S21*R125/12),R125,S21*($Q125/12)))))</f>
        <v>0</v>
      </c>
      <c r="T125" s="44">
        <f t="shared" si="212"/>
        <v>0</v>
      </c>
      <c r="U125" s="44">
        <f t="shared" si="212"/>
        <v>0</v>
      </c>
      <c r="V125" s="44">
        <f t="shared" si="212"/>
        <v>0</v>
      </c>
      <c r="W125" s="44">
        <f t="shared" si="212"/>
        <v>0</v>
      </c>
      <c r="X125" s="44">
        <f t="shared" si="212"/>
        <v>0</v>
      </c>
      <c r="Y125" s="44">
        <f t="shared" si="212"/>
        <v>0</v>
      </c>
      <c r="Z125" s="44">
        <f t="shared" si="212"/>
        <v>0</v>
      </c>
      <c r="AA125" s="44">
        <f t="shared" si="212"/>
        <v>0</v>
      </c>
      <c r="AB125" s="44">
        <f t="shared" si="212"/>
        <v>0</v>
      </c>
      <c r="AC125" s="412">
        <f t="shared" si="212"/>
        <v>0</v>
      </c>
      <c r="AD125" s="367">
        <f t="shared" si="192"/>
        <v>0</v>
      </c>
    </row>
    <row r="126" spans="1:30">
      <c r="A126" s="41" t="str">
        <f t="shared" si="185"/>
        <v>Other</v>
      </c>
      <c r="B126" s="275">
        <v>0</v>
      </c>
      <c r="C126" s="44">
        <f t="shared" si="180"/>
        <v>0</v>
      </c>
      <c r="D126" s="44">
        <f t="shared" ref="D126:N126" si="213">IF(D22=0,0,IF(D22&gt;0,IF($B126=0,"SALARY?",IF(D22&gt;C22,D22*($B126/12),IF(D22&lt;C22,D22*($B126/12),IF(C126&gt;($B126/12),C126,D22*($B126/12)))))))</f>
        <v>0</v>
      </c>
      <c r="E126" s="44">
        <f t="shared" si="213"/>
        <v>0</v>
      </c>
      <c r="F126" s="44">
        <f t="shared" si="213"/>
        <v>0</v>
      </c>
      <c r="G126" s="44">
        <f t="shared" si="213"/>
        <v>0</v>
      </c>
      <c r="H126" s="44">
        <f t="shared" si="213"/>
        <v>0</v>
      </c>
      <c r="I126" s="44">
        <f t="shared" si="213"/>
        <v>0</v>
      </c>
      <c r="J126" s="44">
        <f t="shared" si="213"/>
        <v>0</v>
      </c>
      <c r="K126" s="44">
        <f t="shared" si="213"/>
        <v>0</v>
      </c>
      <c r="L126" s="44">
        <f t="shared" si="213"/>
        <v>0</v>
      </c>
      <c r="M126" s="44">
        <f t="shared" si="213"/>
        <v>0</v>
      </c>
      <c r="N126" s="44">
        <f t="shared" si="213"/>
        <v>0</v>
      </c>
      <c r="O126" s="366">
        <f t="shared" si="189"/>
        <v>0</v>
      </c>
      <c r="P126" s="41" t="str">
        <f t="shared" si="190"/>
        <v>Other</v>
      </c>
      <c r="Q126" s="71">
        <f t="shared" si="182"/>
        <v>0</v>
      </c>
      <c r="R126" s="411">
        <f t="shared" si="183"/>
        <v>0</v>
      </c>
      <c r="S126" s="44">
        <f t="shared" ref="S126:AC126" si="214">IF(S22=0,0,IF(S22&gt;0,IF($Q126=0,"SALARY?",IF(R126&gt;(S22*R126/12),R126,S22*($Q126/12)))))</f>
        <v>0</v>
      </c>
      <c r="T126" s="44">
        <f t="shared" si="214"/>
        <v>0</v>
      </c>
      <c r="U126" s="44">
        <f t="shared" si="214"/>
        <v>0</v>
      </c>
      <c r="V126" s="44">
        <f t="shared" si="214"/>
        <v>0</v>
      </c>
      <c r="W126" s="44">
        <f t="shared" si="214"/>
        <v>0</v>
      </c>
      <c r="X126" s="44">
        <f t="shared" si="214"/>
        <v>0</v>
      </c>
      <c r="Y126" s="44">
        <f t="shared" si="214"/>
        <v>0</v>
      </c>
      <c r="Z126" s="44">
        <f t="shared" si="214"/>
        <v>0</v>
      </c>
      <c r="AA126" s="44">
        <f t="shared" si="214"/>
        <v>0</v>
      </c>
      <c r="AB126" s="44">
        <f t="shared" si="214"/>
        <v>0</v>
      </c>
      <c r="AC126" s="412">
        <f t="shared" si="214"/>
        <v>0</v>
      </c>
      <c r="AD126" s="367">
        <f t="shared" si="192"/>
        <v>0</v>
      </c>
    </row>
    <row r="127" spans="1:30">
      <c r="A127" s="41" t="str">
        <f t="shared" si="185"/>
        <v>Other</v>
      </c>
      <c r="B127" s="275">
        <v>0</v>
      </c>
      <c r="C127" s="44">
        <f t="shared" si="180"/>
        <v>0</v>
      </c>
      <c r="D127" s="44">
        <f t="shared" ref="D127:N127" si="215">IF(D23=0,0,IF(D23&gt;0,IF($B127=0,"SALARY?",IF(D23&gt;C23,D23*($B127/12),IF(D23&lt;C23,D23*($B127/12),IF(C127&gt;($B127/12),C127,D23*($B127/12)))))))</f>
        <v>0</v>
      </c>
      <c r="E127" s="44">
        <f t="shared" si="215"/>
        <v>0</v>
      </c>
      <c r="F127" s="44">
        <f t="shared" si="215"/>
        <v>0</v>
      </c>
      <c r="G127" s="44">
        <f t="shared" si="215"/>
        <v>0</v>
      </c>
      <c r="H127" s="44">
        <f t="shared" si="215"/>
        <v>0</v>
      </c>
      <c r="I127" s="44">
        <f t="shared" si="215"/>
        <v>0</v>
      </c>
      <c r="J127" s="44">
        <f t="shared" si="215"/>
        <v>0</v>
      </c>
      <c r="K127" s="44">
        <f t="shared" si="215"/>
        <v>0</v>
      </c>
      <c r="L127" s="44">
        <f t="shared" si="215"/>
        <v>0</v>
      </c>
      <c r="M127" s="44">
        <f t="shared" si="215"/>
        <v>0</v>
      </c>
      <c r="N127" s="44">
        <f t="shared" si="215"/>
        <v>0</v>
      </c>
      <c r="O127" s="366">
        <f t="shared" si="189"/>
        <v>0</v>
      </c>
      <c r="P127" s="41" t="str">
        <f t="shared" si="190"/>
        <v>Other</v>
      </c>
      <c r="Q127" s="71">
        <f t="shared" si="182"/>
        <v>0</v>
      </c>
      <c r="R127" s="411">
        <f t="shared" si="183"/>
        <v>0</v>
      </c>
      <c r="S127" s="44">
        <f t="shared" ref="S127:AC127" si="216">IF(S23=0,0,IF(S23&gt;0,IF($Q127=0,"SALARY?",IF(R127&gt;(S23*R127/12),R127,S23*($Q127/12)))))</f>
        <v>0</v>
      </c>
      <c r="T127" s="44">
        <f t="shared" si="216"/>
        <v>0</v>
      </c>
      <c r="U127" s="44">
        <f t="shared" si="216"/>
        <v>0</v>
      </c>
      <c r="V127" s="44">
        <f t="shared" si="216"/>
        <v>0</v>
      </c>
      <c r="W127" s="44">
        <f t="shared" si="216"/>
        <v>0</v>
      </c>
      <c r="X127" s="44">
        <f t="shared" si="216"/>
        <v>0</v>
      </c>
      <c r="Y127" s="44">
        <f t="shared" si="216"/>
        <v>0</v>
      </c>
      <c r="Z127" s="44">
        <f t="shared" si="216"/>
        <v>0</v>
      </c>
      <c r="AA127" s="44">
        <f t="shared" si="216"/>
        <v>0</v>
      </c>
      <c r="AB127" s="44">
        <f t="shared" si="216"/>
        <v>0</v>
      </c>
      <c r="AC127" s="412">
        <f t="shared" si="216"/>
        <v>0</v>
      </c>
      <c r="AD127" s="367">
        <f t="shared" si="192"/>
        <v>0</v>
      </c>
    </row>
    <row r="128" spans="1:30">
      <c r="A128" s="41" t="str">
        <f t="shared" si="185"/>
        <v>Other</v>
      </c>
      <c r="B128" s="275">
        <v>0</v>
      </c>
      <c r="C128" s="44">
        <f t="shared" si="180"/>
        <v>0</v>
      </c>
      <c r="D128" s="44">
        <f t="shared" ref="D128:N128" si="217">IF(D24=0,0,IF(D24&gt;0,IF($B128=0,"SALARY?",IF(D24&gt;C24,D24*($B128/12),IF(D24&lt;C24,D24*($B128/12),IF(C128&gt;($B128/12),C128,D24*($B128/12)))))))</f>
        <v>0</v>
      </c>
      <c r="E128" s="44">
        <f t="shared" si="217"/>
        <v>0</v>
      </c>
      <c r="F128" s="44">
        <f t="shared" si="217"/>
        <v>0</v>
      </c>
      <c r="G128" s="44">
        <f t="shared" si="217"/>
        <v>0</v>
      </c>
      <c r="H128" s="44">
        <f t="shared" si="217"/>
        <v>0</v>
      </c>
      <c r="I128" s="44">
        <f t="shared" si="217"/>
        <v>0</v>
      </c>
      <c r="J128" s="44">
        <f t="shared" si="217"/>
        <v>0</v>
      </c>
      <c r="K128" s="44">
        <f t="shared" si="217"/>
        <v>0</v>
      </c>
      <c r="L128" s="44">
        <f t="shared" si="217"/>
        <v>0</v>
      </c>
      <c r="M128" s="44">
        <f t="shared" si="217"/>
        <v>0</v>
      </c>
      <c r="N128" s="44">
        <f t="shared" si="217"/>
        <v>0</v>
      </c>
      <c r="O128" s="366">
        <f t="shared" si="189"/>
        <v>0</v>
      </c>
      <c r="P128" s="41" t="str">
        <f t="shared" si="190"/>
        <v>Other</v>
      </c>
      <c r="Q128" s="71">
        <f t="shared" si="182"/>
        <v>0</v>
      </c>
      <c r="R128" s="411">
        <f t="shared" si="183"/>
        <v>0</v>
      </c>
      <c r="S128" s="44">
        <f t="shared" ref="S128:AC128" si="218">IF(S24=0,0,IF(S24&gt;0,IF($Q128=0,"SALARY?",IF(R128&gt;(S24*R128/12),R128,S24*($Q128/12)))))</f>
        <v>0</v>
      </c>
      <c r="T128" s="44">
        <f t="shared" si="218"/>
        <v>0</v>
      </c>
      <c r="U128" s="44">
        <f t="shared" si="218"/>
        <v>0</v>
      </c>
      <c r="V128" s="44">
        <f t="shared" si="218"/>
        <v>0</v>
      </c>
      <c r="W128" s="44">
        <f t="shared" si="218"/>
        <v>0</v>
      </c>
      <c r="X128" s="44">
        <f t="shared" si="218"/>
        <v>0</v>
      </c>
      <c r="Y128" s="44">
        <f t="shared" si="218"/>
        <v>0</v>
      </c>
      <c r="Z128" s="44">
        <f t="shared" si="218"/>
        <v>0</v>
      </c>
      <c r="AA128" s="44">
        <f t="shared" si="218"/>
        <v>0</v>
      </c>
      <c r="AB128" s="44">
        <f t="shared" si="218"/>
        <v>0</v>
      </c>
      <c r="AC128" s="412">
        <f t="shared" si="218"/>
        <v>0</v>
      </c>
      <c r="AD128" s="367">
        <f t="shared" si="192"/>
        <v>0</v>
      </c>
    </row>
    <row r="129" spans="1:30">
      <c r="A129" s="41" t="str">
        <f t="shared" si="185"/>
        <v>Other</v>
      </c>
      <c r="B129" s="275">
        <v>0</v>
      </c>
      <c r="C129" s="44">
        <f t="shared" si="180"/>
        <v>0</v>
      </c>
      <c r="D129" s="44">
        <f t="shared" ref="D129:N129" si="219">IF(D25=0,0,IF(D25&gt;0,IF($B129=0,"SALARY?",IF(D25&gt;C25,D25*($B129/12),IF(D25&lt;C25,D25*($B129/12),IF(C129&gt;($B129/12),C129,D25*($B129/12)))))))</f>
        <v>0</v>
      </c>
      <c r="E129" s="44">
        <f t="shared" si="219"/>
        <v>0</v>
      </c>
      <c r="F129" s="44">
        <f t="shared" si="219"/>
        <v>0</v>
      </c>
      <c r="G129" s="44">
        <f t="shared" si="219"/>
        <v>0</v>
      </c>
      <c r="H129" s="44">
        <f t="shared" si="219"/>
        <v>0</v>
      </c>
      <c r="I129" s="44">
        <f t="shared" si="219"/>
        <v>0</v>
      </c>
      <c r="J129" s="44">
        <f t="shared" si="219"/>
        <v>0</v>
      </c>
      <c r="K129" s="44">
        <f t="shared" si="219"/>
        <v>0</v>
      </c>
      <c r="L129" s="44">
        <f t="shared" si="219"/>
        <v>0</v>
      </c>
      <c r="M129" s="44">
        <f t="shared" si="219"/>
        <v>0</v>
      </c>
      <c r="N129" s="44">
        <f t="shared" si="219"/>
        <v>0</v>
      </c>
      <c r="O129" s="366">
        <f t="shared" si="189"/>
        <v>0</v>
      </c>
      <c r="P129" s="41" t="str">
        <f t="shared" si="190"/>
        <v>Other</v>
      </c>
      <c r="Q129" s="71">
        <f t="shared" si="182"/>
        <v>0</v>
      </c>
      <c r="R129" s="411">
        <f t="shared" si="183"/>
        <v>0</v>
      </c>
      <c r="S129" s="44">
        <f t="shared" ref="S129:AC129" si="220">IF(S25=0,0,IF(S25&gt;0,IF($Q129=0,"SALARY?",IF(R129&gt;(S25*R129/12),R129,S25*($Q129/12)))))</f>
        <v>0</v>
      </c>
      <c r="T129" s="44">
        <f t="shared" si="220"/>
        <v>0</v>
      </c>
      <c r="U129" s="44">
        <f t="shared" si="220"/>
        <v>0</v>
      </c>
      <c r="V129" s="44">
        <f t="shared" si="220"/>
        <v>0</v>
      </c>
      <c r="W129" s="44">
        <f t="shared" si="220"/>
        <v>0</v>
      </c>
      <c r="X129" s="44">
        <f t="shared" si="220"/>
        <v>0</v>
      </c>
      <c r="Y129" s="44">
        <f t="shared" si="220"/>
        <v>0</v>
      </c>
      <c r="Z129" s="44">
        <f t="shared" si="220"/>
        <v>0</v>
      </c>
      <c r="AA129" s="44">
        <f t="shared" si="220"/>
        <v>0</v>
      </c>
      <c r="AB129" s="44">
        <f t="shared" si="220"/>
        <v>0</v>
      </c>
      <c r="AC129" s="412">
        <f t="shared" si="220"/>
        <v>0</v>
      </c>
      <c r="AD129" s="367">
        <f t="shared" si="192"/>
        <v>0</v>
      </c>
    </row>
    <row r="130" spans="1:30" ht="18" customHeight="1">
      <c r="A130" s="41" t="str">
        <f t="shared" si="185"/>
        <v>Other</v>
      </c>
      <c r="B130" s="275">
        <v>0</v>
      </c>
      <c r="C130" s="44">
        <f t="shared" si="180"/>
        <v>0</v>
      </c>
      <c r="D130" s="44">
        <f t="shared" ref="D130:N130" si="221">IF(D26=0,0,IF(D26&gt;0,IF($B130=0,"SALARY?",IF(D26&gt;C26,D26*($B130/12),IF(D26&lt;C26,D26*($B130/12),IF(C130&gt;($B130/12),C130,D26*($B130/12)))))))</f>
        <v>0</v>
      </c>
      <c r="E130" s="44">
        <f t="shared" si="221"/>
        <v>0</v>
      </c>
      <c r="F130" s="44">
        <f t="shared" si="221"/>
        <v>0</v>
      </c>
      <c r="G130" s="44">
        <f t="shared" si="221"/>
        <v>0</v>
      </c>
      <c r="H130" s="44">
        <f t="shared" si="221"/>
        <v>0</v>
      </c>
      <c r="I130" s="44">
        <f t="shared" si="221"/>
        <v>0</v>
      </c>
      <c r="J130" s="44">
        <f t="shared" si="221"/>
        <v>0</v>
      </c>
      <c r="K130" s="44">
        <f t="shared" si="221"/>
        <v>0</v>
      </c>
      <c r="L130" s="44">
        <f t="shared" si="221"/>
        <v>0</v>
      </c>
      <c r="M130" s="44">
        <f t="shared" si="221"/>
        <v>0</v>
      </c>
      <c r="N130" s="44">
        <f t="shared" si="221"/>
        <v>0</v>
      </c>
      <c r="O130" s="366">
        <f t="shared" si="189"/>
        <v>0</v>
      </c>
      <c r="P130" s="41" t="str">
        <f t="shared" si="190"/>
        <v>Other</v>
      </c>
      <c r="Q130" s="71">
        <f t="shared" si="182"/>
        <v>0</v>
      </c>
      <c r="R130" s="411">
        <f t="shared" si="183"/>
        <v>0</v>
      </c>
      <c r="S130" s="44">
        <f t="shared" ref="S130:AC130" si="222">IF(S26=0,0,IF(S26&gt;0,IF($Q130=0,"SALARY?",IF(R130&gt;(S26*R130/12),R130,S26*($Q130/12)))))</f>
        <v>0</v>
      </c>
      <c r="T130" s="44">
        <f t="shared" si="222"/>
        <v>0</v>
      </c>
      <c r="U130" s="44">
        <f t="shared" si="222"/>
        <v>0</v>
      </c>
      <c r="V130" s="44">
        <f t="shared" si="222"/>
        <v>0</v>
      </c>
      <c r="W130" s="44">
        <f t="shared" si="222"/>
        <v>0</v>
      </c>
      <c r="X130" s="44">
        <f t="shared" si="222"/>
        <v>0</v>
      </c>
      <c r="Y130" s="44">
        <f t="shared" si="222"/>
        <v>0</v>
      </c>
      <c r="Z130" s="44">
        <f t="shared" si="222"/>
        <v>0</v>
      </c>
      <c r="AA130" s="44">
        <f t="shared" si="222"/>
        <v>0</v>
      </c>
      <c r="AB130" s="44">
        <f t="shared" si="222"/>
        <v>0</v>
      </c>
      <c r="AC130" s="412">
        <f t="shared" si="222"/>
        <v>0</v>
      </c>
      <c r="AD130" s="367">
        <f t="shared" si="192"/>
        <v>0</v>
      </c>
    </row>
    <row r="131" spans="1:30">
      <c r="A131" s="41" t="str">
        <f t="shared" si="185"/>
        <v>Other</v>
      </c>
      <c r="B131" s="275">
        <v>0</v>
      </c>
      <c r="C131" s="44">
        <f t="shared" si="180"/>
        <v>0</v>
      </c>
      <c r="D131" s="44">
        <f t="shared" ref="D131:N131" si="223">IF(D27=0,0,IF(D27&gt;0,IF($B131=0,"SALARY?",IF(D27&gt;C27,D27*($B131/12),IF(D27&lt;C27,D27*($B131/12),IF(C131&gt;($B131/12),C131,D27*($B131/12)))))))</f>
        <v>0</v>
      </c>
      <c r="E131" s="44">
        <f t="shared" si="223"/>
        <v>0</v>
      </c>
      <c r="F131" s="44">
        <f t="shared" si="223"/>
        <v>0</v>
      </c>
      <c r="G131" s="44">
        <f t="shared" si="223"/>
        <v>0</v>
      </c>
      <c r="H131" s="44">
        <f t="shared" si="223"/>
        <v>0</v>
      </c>
      <c r="I131" s="44">
        <f t="shared" si="223"/>
        <v>0</v>
      </c>
      <c r="J131" s="44">
        <f t="shared" si="223"/>
        <v>0</v>
      </c>
      <c r="K131" s="44">
        <f t="shared" si="223"/>
        <v>0</v>
      </c>
      <c r="L131" s="44">
        <f t="shared" si="223"/>
        <v>0</v>
      </c>
      <c r="M131" s="44">
        <f t="shared" si="223"/>
        <v>0</v>
      </c>
      <c r="N131" s="44">
        <f t="shared" si="223"/>
        <v>0</v>
      </c>
      <c r="O131" s="366">
        <f t="shared" si="189"/>
        <v>0</v>
      </c>
      <c r="P131" s="41" t="str">
        <f t="shared" si="190"/>
        <v>Other</v>
      </c>
      <c r="Q131" s="71">
        <f t="shared" si="182"/>
        <v>0</v>
      </c>
      <c r="R131" s="411">
        <f t="shared" si="183"/>
        <v>0</v>
      </c>
      <c r="S131" s="44">
        <f t="shared" ref="S131:AC131" si="224">IF(S27=0,0,IF(S27&gt;0,IF($Q131=0,"SALARY?",IF(R131&gt;(S27*R131/12),R131,S27*($Q131/12)))))</f>
        <v>0</v>
      </c>
      <c r="T131" s="44">
        <f t="shared" si="224"/>
        <v>0</v>
      </c>
      <c r="U131" s="44">
        <f t="shared" si="224"/>
        <v>0</v>
      </c>
      <c r="V131" s="44">
        <f t="shared" si="224"/>
        <v>0</v>
      </c>
      <c r="W131" s="44">
        <f t="shared" si="224"/>
        <v>0</v>
      </c>
      <c r="X131" s="44">
        <f t="shared" si="224"/>
        <v>0</v>
      </c>
      <c r="Y131" s="44">
        <f t="shared" si="224"/>
        <v>0</v>
      </c>
      <c r="Z131" s="44">
        <f t="shared" si="224"/>
        <v>0</v>
      </c>
      <c r="AA131" s="44">
        <f t="shared" si="224"/>
        <v>0</v>
      </c>
      <c r="AB131" s="44">
        <f t="shared" si="224"/>
        <v>0</v>
      </c>
      <c r="AC131" s="412">
        <f t="shared" si="224"/>
        <v>0</v>
      </c>
      <c r="AD131" s="367">
        <f t="shared" si="192"/>
        <v>0</v>
      </c>
    </row>
    <row r="132" spans="1:30">
      <c r="A132" s="41" t="str">
        <f t="shared" si="185"/>
        <v>Other</v>
      </c>
      <c r="B132" s="275">
        <v>0</v>
      </c>
      <c r="C132" s="44">
        <f t="shared" si="180"/>
        <v>0</v>
      </c>
      <c r="D132" s="44">
        <f t="shared" ref="D132:N132" si="225">IF(D28=0,0,IF(D28&gt;0,IF($B132=0,"SALARY?",IF(D28&gt;C28,D28*($B132/12),IF(D28&lt;C28,D28*($B132/12),IF(C132&gt;($B132/12),C132,D28*($B132/12)))))))</f>
        <v>0</v>
      </c>
      <c r="E132" s="44">
        <f t="shared" si="225"/>
        <v>0</v>
      </c>
      <c r="F132" s="44">
        <f t="shared" si="225"/>
        <v>0</v>
      </c>
      <c r="G132" s="44">
        <f t="shared" si="225"/>
        <v>0</v>
      </c>
      <c r="H132" s="44">
        <f t="shared" si="225"/>
        <v>0</v>
      </c>
      <c r="I132" s="44">
        <f t="shared" si="225"/>
        <v>0</v>
      </c>
      <c r="J132" s="44">
        <f t="shared" si="225"/>
        <v>0</v>
      </c>
      <c r="K132" s="44">
        <f t="shared" si="225"/>
        <v>0</v>
      </c>
      <c r="L132" s="44">
        <f t="shared" si="225"/>
        <v>0</v>
      </c>
      <c r="M132" s="44">
        <f t="shared" si="225"/>
        <v>0</v>
      </c>
      <c r="N132" s="44">
        <f t="shared" si="225"/>
        <v>0</v>
      </c>
      <c r="O132" s="366">
        <f t="shared" si="189"/>
        <v>0</v>
      </c>
      <c r="P132" s="41" t="str">
        <f t="shared" si="190"/>
        <v>Other</v>
      </c>
      <c r="Q132" s="71">
        <f t="shared" si="182"/>
        <v>0</v>
      </c>
      <c r="R132" s="411">
        <f t="shared" si="183"/>
        <v>0</v>
      </c>
      <c r="S132" s="44">
        <f t="shared" ref="S132:AC132" si="226">IF(S28=0,0,IF(S28&gt;0,IF($Q132=0,"SALARY?",IF(R132&gt;(S28*R132/12),R132,S28*($Q132/12)))))</f>
        <v>0</v>
      </c>
      <c r="T132" s="44">
        <f t="shared" si="226"/>
        <v>0</v>
      </c>
      <c r="U132" s="44">
        <f t="shared" si="226"/>
        <v>0</v>
      </c>
      <c r="V132" s="44">
        <f t="shared" si="226"/>
        <v>0</v>
      </c>
      <c r="W132" s="44">
        <f t="shared" si="226"/>
        <v>0</v>
      </c>
      <c r="X132" s="44">
        <f t="shared" si="226"/>
        <v>0</v>
      </c>
      <c r="Y132" s="44">
        <f t="shared" si="226"/>
        <v>0</v>
      </c>
      <c r="Z132" s="44">
        <f t="shared" si="226"/>
        <v>0</v>
      </c>
      <c r="AA132" s="44">
        <f t="shared" si="226"/>
        <v>0</v>
      </c>
      <c r="AB132" s="44">
        <f t="shared" si="226"/>
        <v>0</v>
      </c>
      <c r="AC132" s="412">
        <f t="shared" si="226"/>
        <v>0</v>
      </c>
      <c r="AD132" s="367">
        <f t="shared" si="192"/>
        <v>0</v>
      </c>
    </row>
    <row r="133" spans="1:30">
      <c r="A133" s="41" t="str">
        <f t="shared" si="185"/>
        <v>Other</v>
      </c>
      <c r="B133" s="275">
        <v>0</v>
      </c>
      <c r="C133" s="44">
        <f t="shared" si="180"/>
        <v>0</v>
      </c>
      <c r="D133" s="44">
        <f t="shared" ref="D133:N133" si="227">IF(D29=0,0,IF(D29&gt;0,IF($B133=0,"SALARY?",IF(D29&gt;C29,D29*($B133/12),IF(D29&lt;C29,D29*($B133/12),IF(C133&gt;($B133/12),C133,D29*($B133/12)))))))</f>
        <v>0</v>
      </c>
      <c r="E133" s="44">
        <f t="shared" si="227"/>
        <v>0</v>
      </c>
      <c r="F133" s="44">
        <f t="shared" si="227"/>
        <v>0</v>
      </c>
      <c r="G133" s="44">
        <f t="shared" si="227"/>
        <v>0</v>
      </c>
      <c r="H133" s="44">
        <f t="shared" si="227"/>
        <v>0</v>
      </c>
      <c r="I133" s="44">
        <f t="shared" si="227"/>
        <v>0</v>
      </c>
      <c r="J133" s="44">
        <f t="shared" si="227"/>
        <v>0</v>
      </c>
      <c r="K133" s="44">
        <f t="shared" si="227"/>
        <v>0</v>
      </c>
      <c r="L133" s="44">
        <f t="shared" si="227"/>
        <v>0</v>
      </c>
      <c r="M133" s="44">
        <f t="shared" si="227"/>
        <v>0</v>
      </c>
      <c r="N133" s="44">
        <f t="shared" si="227"/>
        <v>0</v>
      </c>
      <c r="O133" s="366">
        <f t="shared" si="189"/>
        <v>0</v>
      </c>
      <c r="P133" s="41" t="str">
        <f t="shared" si="190"/>
        <v>Other</v>
      </c>
      <c r="Q133" s="71">
        <f t="shared" si="182"/>
        <v>0</v>
      </c>
      <c r="R133" s="411">
        <f t="shared" si="183"/>
        <v>0</v>
      </c>
      <c r="S133" s="44">
        <f t="shared" ref="S133:AC133" si="228">IF(S29=0,0,IF(S29&gt;0,IF($Q133=0,"SALARY?",IF(R133&gt;(S29*R133/12),R133,S29*($Q133/12)))))</f>
        <v>0</v>
      </c>
      <c r="T133" s="44">
        <f t="shared" si="228"/>
        <v>0</v>
      </c>
      <c r="U133" s="44">
        <f t="shared" si="228"/>
        <v>0</v>
      </c>
      <c r="V133" s="44">
        <f t="shared" si="228"/>
        <v>0</v>
      </c>
      <c r="W133" s="44">
        <f t="shared" si="228"/>
        <v>0</v>
      </c>
      <c r="X133" s="44">
        <f t="shared" si="228"/>
        <v>0</v>
      </c>
      <c r="Y133" s="44">
        <f t="shared" si="228"/>
        <v>0</v>
      </c>
      <c r="Z133" s="44">
        <f t="shared" si="228"/>
        <v>0</v>
      </c>
      <c r="AA133" s="44">
        <f t="shared" si="228"/>
        <v>0</v>
      </c>
      <c r="AB133" s="44">
        <f t="shared" si="228"/>
        <v>0</v>
      </c>
      <c r="AC133" s="412">
        <f t="shared" si="228"/>
        <v>0</v>
      </c>
      <c r="AD133" s="367">
        <f t="shared" si="192"/>
        <v>0</v>
      </c>
    </row>
    <row r="134" spans="1:30">
      <c r="A134" s="41" t="str">
        <f t="shared" si="185"/>
        <v>Other</v>
      </c>
      <c r="B134" s="275">
        <v>0</v>
      </c>
      <c r="C134" s="44">
        <f t="shared" si="180"/>
        <v>0</v>
      </c>
      <c r="D134" s="44">
        <f t="shared" ref="D134:N134" si="229">IF(D30=0,0,IF(D30&gt;0,IF($B134=0,"SALARY?",IF(D30&gt;C30,D30*($B134/12),IF(D30&lt;C30,D30*($B134/12),IF(C134&gt;($B134/12),C134,D30*($B134/12)))))))</f>
        <v>0</v>
      </c>
      <c r="E134" s="44">
        <f t="shared" si="229"/>
        <v>0</v>
      </c>
      <c r="F134" s="44">
        <f t="shared" si="229"/>
        <v>0</v>
      </c>
      <c r="G134" s="44">
        <f t="shared" si="229"/>
        <v>0</v>
      </c>
      <c r="H134" s="44">
        <f t="shared" si="229"/>
        <v>0</v>
      </c>
      <c r="I134" s="44">
        <f t="shared" si="229"/>
        <v>0</v>
      </c>
      <c r="J134" s="44">
        <f t="shared" si="229"/>
        <v>0</v>
      </c>
      <c r="K134" s="44">
        <f t="shared" si="229"/>
        <v>0</v>
      </c>
      <c r="L134" s="44">
        <f t="shared" si="229"/>
        <v>0</v>
      </c>
      <c r="M134" s="44">
        <f t="shared" si="229"/>
        <v>0</v>
      </c>
      <c r="N134" s="44">
        <f t="shared" si="229"/>
        <v>0</v>
      </c>
      <c r="O134" s="366">
        <f t="shared" si="189"/>
        <v>0</v>
      </c>
      <c r="P134" s="41" t="str">
        <f t="shared" si="190"/>
        <v>Other</v>
      </c>
      <c r="Q134" s="71">
        <f t="shared" si="182"/>
        <v>0</v>
      </c>
      <c r="R134" s="411">
        <f t="shared" si="183"/>
        <v>0</v>
      </c>
      <c r="S134" s="44">
        <f t="shared" ref="S134:AC134" si="230">IF(S30=0,0,IF(S30&gt;0,IF($Q134=0,"SALARY?",IF(R134&gt;(S30*R134/12),R134,S30*($Q134/12)))))</f>
        <v>0</v>
      </c>
      <c r="T134" s="44">
        <f t="shared" si="230"/>
        <v>0</v>
      </c>
      <c r="U134" s="44">
        <f t="shared" si="230"/>
        <v>0</v>
      </c>
      <c r="V134" s="44">
        <f t="shared" si="230"/>
        <v>0</v>
      </c>
      <c r="W134" s="44">
        <f t="shared" si="230"/>
        <v>0</v>
      </c>
      <c r="X134" s="44">
        <f t="shared" si="230"/>
        <v>0</v>
      </c>
      <c r="Y134" s="44">
        <f t="shared" si="230"/>
        <v>0</v>
      </c>
      <c r="Z134" s="44">
        <f t="shared" si="230"/>
        <v>0</v>
      </c>
      <c r="AA134" s="44">
        <f t="shared" si="230"/>
        <v>0</v>
      </c>
      <c r="AB134" s="44">
        <f t="shared" si="230"/>
        <v>0</v>
      </c>
      <c r="AC134" s="412">
        <f t="shared" si="230"/>
        <v>0</v>
      </c>
      <c r="AD134" s="367">
        <f t="shared" si="192"/>
        <v>0</v>
      </c>
    </row>
    <row r="135" spans="1:30">
      <c r="A135" s="41" t="str">
        <f t="shared" si="185"/>
        <v>Other</v>
      </c>
      <c r="B135" s="275">
        <v>0</v>
      </c>
      <c r="C135" s="44">
        <f t="shared" si="180"/>
        <v>0</v>
      </c>
      <c r="D135" s="44">
        <f t="shared" ref="D135:N135" si="231">IF(D31=0,0,IF(D31&gt;0,IF($B135=0,"SALARY?",IF(D31&gt;C31,D31*($B135/12),IF(D31&lt;C31,D31*($B135/12),IF(C135&gt;($B135/12),C135,D31*($B135/12)))))))</f>
        <v>0</v>
      </c>
      <c r="E135" s="44">
        <f t="shared" si="231"/>
        <v>0</v>
      </c>
      <c r="F135" s="44">
        <f t="shared" si="231"/>
        <v>0</v>
      </c>
      <c r="G135" s="44">
        <f t="shared" si="231"/>
        <v>0</v>
      </c>
      <c r="H135" s="44">
        <f t="shared" si="231"/>
        <v>0</v>
      </c>
      <c r="I135" s="44">
        <f t="shared" si="231"/>
        <v>0</v>
      </c>
      <c r="J135" s="44">
        <f t="shared" si="231"/>
        <v>0</v>
      </c>
      <c r="K135" s="44">
        <f t="shared" si="231"/>
        <v>0</v>
      </c>
      <c r="L135" s="44">
        <f t="shared" si="231"/>
        <v>0</v>
      </c>
      <c r="M135" s="44">
        <f t="shared" si="231"/>
        <v>0</v>
      </c>
      <c r="N135" s="44">
        <f t="shared" si="231"/>
        <v>0</v>
      </c>
      <c r="O135" s="366">
        <f t="shared" ref="O135:O148" si="232">SUM(C135:N135)</f>
        <v>0</v>
      </c>
      <c r="P135" s="41" t="str">
        <f t="shared" si="190"/>
        <v>Other</v>
      </c>
      <c r="Q135" s="71">
        <f t="shared" si="182"/>
        <v>0</v>
      </c>
      <c r="R135" s="411">
        <f t="shared" si="183"/>
        <v>0</v>
      </c>
      <c r="S135" s="44">
        <f t="shared" ref="S135:AC135" si="233">IF(S31=0,0,IF(S31&gt;0,IF($Q135=0,"SALARY?",IF(R135&gt;(S31*R135/12),R135,S31*($Q135/12)))))</f>
        <v>0</v>
      </c>
      <c r="T135" s="44">
        <f t="shared" si="233"/>
        <v>0</v>
      </c>
      <c r="U135" s="44">
        <f t="shared" si="233"/>
        <v>0</v>
      </c>
      <c r="V135" s="44">
        <f t="shared" si="233"/>
        <v>0</v>
      </c>
      <c r="W135" s="44">
        <f t="shared" si="233"/>
        <v>0</v>
      </c>
      <c r="X135" s="44">
        <f t="shared" si="233"/>
        <v>0</v>
      </c>
      <c r="Y135" s="44">
        <f t="shared" si="233"/>
        <v>0</v>
      </c>
      <c r="Z135" s="44">
        <f t="shared" si="233"/>
        <v>0</v>
      </c>
      <c r="AA135" s="44">
        <f t="shared" si="233"/>
        <v>0</v>
      </c>
      <c r="AB135" s="44">
        <f t="shared" si="233"/>
        <v>0</v>
      </c>
      <c r="AC135" s="412">
        <f t="shared" si="233"/>
        <v>0</v>
      </c>
      <c r="AD135" s="367">
        <f t="shared" ref="AD135:AD148" si="234">SUM(R135:AC135)</f>
        <v>0</v>
      </c>
    </row>
    <row r="136" spans="1:30">
      <c r="A136" s="41" t="str">
        <f t="shared" si="185"/>
        <v>Other</v>
      </c>
      <c r="B136" s="275">
        <v>0</v>
      </c>
      <c r="C136" s="44">
        <f t="shared" si="180"/>
        <v>0</v>
      </c>
      <c r="D136" s="44">
        <f t="shared" ref="D136:N136" si="235">IF(D32=0,0,IF(D32&gt;0,IF($B136=0,"SALARY?",IF(D32&gt;C32,D32*($B136/12),IF(D32&lt;C32,D32*($B136/12),IF(C136&gt;($B136/12),C136,D32*($B136/12)))))))</f>
        <v>0</v>
      </c>
      <c r="E136" s="44">
        <f t="shared" si="235"/>
        <v>0</v>
      </c>
      <c r="F136" s="44">
        <f t="shared" si="235"/>
        <v>0</v>
      </c>
      <c r="G136" s="44">
        <f t="shared" si="235"/>
        <v>0</v>
      </c>
      <c r="H136" s="44">
        <f t="shared" si="235"/>
        <v>0</v>
      </c>
      <c r="I136" s="44">
        <f t="shared" si="235"/>
        <v>0</v>
      </c>
      <c r="J136" s="44">
        <f t="shared" si="235"/>
        <v>0</v>
      </c>
      <c r="K136" s="44">
        <f t="shared" si="235"/>
        <v>0</v>
      </c>
      <c r="L136" s="44">
        <f t="shared" si="235"/>
        <v>0</v>
      </c>
      <c r="M136" s="44">
        <f t="shared" si="235"/>
        <v>0</v>
      </c>
      <c r="N136" s="44">
        <f t="shared" si="235"/>
        <v>0</v>
      </c>
      <c r="O136" s="366">
        <f t="shared" si="232"/>
        <v>0</v>
      </c>
      <c r="P136" s="41" t="str">
        <f t="shared" si="190"/>
        <v>Other</v>
      </c>
      <c r="Q136" s="71">
        <f t="shared" si="182"/>
        <v>0</v>
      </c>
      <c r="R136" s="411">
        <f t="shared" si="183"/>
        <v>0</v>
      </c>
      <c r="S136" s="44">
        <f t="shared" ref="S136:AC136" si="236">IF(S32=0,0,IF(S32&gt;0,IF($Q136=0,"SALARY?",IF(R136&gt;(S32*R136/12),R136,S32*($Q136/12)))))</f>
        <v>0</v>
      </c>
      <c r="T136" s="44">
        <f t="shared" si="236"/>
        <v>0</v>
      </c>
      <c r="U136" s="44">
        <f t="shared" si="236"/>
        <v>0</v>
      </c>
      <c r="V136" s="44">
        <f t="shared" si="236"/>
        <v>0</v>
      </c>
      <c r="W136" s="44">
        <f t="shared" si="236"/>
        <v>0</v>
      </c>
      <c r="X136" s="44">
        <f t="shared" si="236"/>
        <v>0</v>
      </c>
      <c r="Y136" s="44">
        <f t="shared" si="236"/>
        <v>0</v>
      </c>
      <c r="Z136" s="44">
        <f t="shared" si="236"/>
        <v>0</v>
      </c>
      <c r="AA136" s="44">
        <f t="shared" si="236"/>
        <v>0</v>
      </c>
      <c r="AB136" s="44">
        <f t="shared" si="236"/>
        <v>0</v>
      </c>
      <c r="AC136" s="412">
        <f t="shared" si="236"/>
        <v>0</v>
      </c>
      <c r="AD136" s="367">
        <f t="shared" si="234"/>
        <v>0</v>
      </c>
    </row>
    <row r="137" spans="1:30">
      <c r="A137" s="41" t="str">
        <f t="shared" si="185"/>
        <v>Other</v>
      </c>
      <c r="B137" s="275">
        <v>0</v>
      </c>
      <c r="C137" s="44">
        <f t="shared" si="180"/>
        <v>0</v>
      </c>
      <c r="D137" s="44">
        <f t="shared" ref="D137:N137" si="237">IF(D33=0,0,IF(D33&gt;0,IF($B137=0,"SALARY?",IF(D33&gt;C33,D33*($B137/12),IF(D33&lt;C33,D33*($B137/12),IF(C137&gt;($B137/12),C137,D33*($B137/12)))))))</f>
        <v>0</v>
      </c>
      <c r="E137" s="44">
        <f t="shared" si="237"/>
        <v>0</v>
      </c>
      <c r="F137" s="44">
        <f t="shared" si="237"/>
        <v>0</v>
      </c>
      <c r="G137" s="44">
        <f t="shared" si="237"/>
        <v>0</v>
      </c>
      <c r="H137" s="44">
        <f t="shared" si="237"/>
        <v>0</v>
      </c>
      <c r="I137" s="44">
        <f t="shared" si="237"/>
        <v>0</v>
      </c>
      <c r="J137" s="44">
        <f t="shared" si="237"/>
        <v>0</v>
      </c>
      <c r="K137" s="44">
        <f t="shared" si="237"/>
        <v>0</v>
      </c>
      <c r="L137" s="44">
        <f t="shared" si="237"/>
        <v>0</v>
      </c>
      <c r="M137" s="44">
        <f t="shared" si="237"/>
        <v>0</v>
      </c>
      <c r="N137" s="44">
        <f t="shared" si="237"/>
        <v>0</v>
      </c>
      <c r="O137" s="366">
        <f t="shared" si="232"/>
        <v>0</v>
      </c>
      <c r="P137" s="41" t="str">
        <f t="shared" si="190"/>
        <v>Other</v>
      </c>
      <c r="Q137" s="71">
        <f t="shared" si="182"/>
        <v>0</v>
      </c>
      <c r="R137" s="411">
        <f t="shared" si="183"/>
        <v>0</v>
      </c>
      <c r="S137" s="44">
        <f t="shared" ref="S137:AC137" si="238">IF(S33=0,0,IF(S33&gt;0,IF($Q137=0,"SALARY?",IF(R137&gt;(S33*R137/12),R137,S33*($Q137/12)))))</f>
        <v>0</v>
      </c>
      <c r="T137" s="44">
        <f t="shared" si="238"/>
        <v>0</v>
      </c>
      <c r="U137" s="44">
        <f t="shared" si="238"/>
        <v>0</v>
      </c>
      <c r="V137" s="44">
        <f t="shared" si="238"/>
        <v>0</v>
      </c>
      <c r="W137" s="44">
        <f t="shared" si="238"/>
        <v>0</v>
      </c>
      <c r="X137" s="44">
        <f t="shared" si="238"/>
        <v>0</v>
      </c>
      <c r="Y137" s="44">
        <f t="shared" si="238"/>
        <v>0</v>
      </c>
      <c r="Z137" s="44">
        <f t="shared" si="238"/>
        <v>0</v>
      </c>
      <c r="AA137" s="44">
        <f t="shared" si="238"/>
        <v>0</v>
      </c>
      <c r="AB137" s="44">
        <f t="shared" si="238"/>
        <v>0</v>
      </c>
      <c r="AC137" s="412">
        <f t="shared" si="238"/>
        <v>0</v>
      </c>
      <c r="AD137" s="367">
        <f t="shared" si="234"/>
        <v>0</v>
      </c>
    </row>
    <row r="138" spans="1:30">
      <c r="A138" s="41" t="str">
        <f t="shared" si="185"/>
        <v>Other</v>
      </c>
      <c r="B138" s="275">
        <v>0</v>
      </c>
      <c r="C138" s="44">
        <f t="shared" si="180"/>
        <v>0</v>
      </c>
      <c r="D138" s="44">
        <f t="shared" ref="D138:N138" si="239">IF(D34=0,0,IF(D34&gt;0,IF($B138=0,"SALARY?",IF(D34&gt;C34,D34*($B138/12),IF(D34&lt;C34,D34*($B138/12),IF(C138&gt;($B138/12),C138,D34*($B138/12)))))))</f>
        <v>0</v>
      </c>
      <c r="E138" s="44">
        <f t="shared" si="239"/>
        <v>0</v>
      </c>
      <c r="F138" s="44">
        <f t="shared" si="239"/>
        <v>0</v>
      </c>
      <c r="G138" s="44">
        <f t="shared" si="239"/>
        <v>0</v>
      </c>
      <c r="H138" s="44">
        <f t="shared" si="239"/>
        <v>0</v>
      </c>
      <c r="I138" s="44">
        <f t="shared" si="239"/>
        <v>0</v>
      </c>
      <c r="J138" s="44">
        <f t="shared" si="239"/>
        <v>0</v>
      </c>
      <c r="K138" s="44">
        <f t="shared" si="239"/>
        <v>0</v>
      </c>
      <c r="L138" s="44">
        <f t="shared" si="239"/>
        <v>0</v>
      </c>
      <c r="M138" s="44">
        <f t="shared" si="239"/>
        <v>0</v>
      </c>
      <c r="N138" s="44">
        <f t="shared" si="239"/>
        <v>0</v>
      </c>
      <c r="O138" s="366">
        <f t="shared" si="232"/>
        <v>0</v>
      </c>
      <c r="P138" s="41" t="str">
        <f t="shared" si="190"/>
        <v>Other</v>
      </c>
      <c r="Q138" s="71">
        <f t="shared" si="182"/>
        <v>0</v>
      </c>
      <c r="R138" s="411">
        <f t="shared" si="183"/>
        <v>0</v>
      </c>
      <c r="S138" s="44">
        <f t="shared" ref="S138:AC138" si="240">IF(S34=0,0,IF(S34&gt;0,IF($Q138=0,"SALARY?",IF(R138&gt;(S34*R138/12),R138,S34*($Q138/12)))))</f>
        <v>0</v>
      </c>
      <c r="T138" s="44">
        <f t="shared" si="240"/>
        <v>0</v>
      </c>
      <c r="U138" s="44">
        <f t="shared" si="240"/>
        <v>0</v>
      </c>
      <c r="V138" s="44">
        <f t="shared" si="240"/>
        <v>0</v>
      </c>
      <c r="W138" s="44">
        <f t="shared" si="240"/>
        <v>0</v>
      </c>
      <c r="X138" s="44">
        <f t="shared" si="240"/>
        <v>0</v>
      </c>
      <c r="Y138" s="44">
        <f t="shared" si="240"/>
        <v>0</v>
      </c>
      <c r="Z138" s="44">
        <f t="shared" si="240"/>
        <v>0</v>
      </c>
      <c r="AA138" s="44">
        <f t="shared" si="240"/>
        <v>0</v>
      </c>
      <c r="AB138" s="44">
        <f t="shared" si="240"/>
        <v>0</v>
      </c>
      <c r="AC138" s="412">
        <f t="shared" si="240"/>
        <v>0</v>
      </c>
      <c r="AD138" s="367">
        <f t="shared" si="234"/>
        <v>0</v>
      </c>
    </row>
    <row r="139" spans="1:30">
      <c r="A139" s="41" t="str">
        <f t="shared" si="185"/>
        <v>Other</v>
      </c>
      <c r="B139" s="275">
        <v>0</v>
      </c>
      <c r="C139" s="44">
        <f t="shared" si="180"/>
        <v>0</v>
      </c>
      <c r="D139" s="44">
        <f t="shared" ref="D139:N139" si="241">IF(D35=0,0,IF(D35&gt;0,IF($B139=0,"SALARY?",IF(D35&gt;C35,D35*($B139/12),IF(D35&lt;C35,D35*($B139/12),IF(C139&gt;($B139/12),C139,D35*($B139/12)))))))</f>
        <v>0</v>
      </c>
      <c r="E139" s="44">
        <f t="shared" si="241"/>
        <v>0</v>
      </c>
      <c r="F139" s="44">
        <f t="shared" si="241"/>
        <v>0</v>
      </c>
      <c r="G139" s="44">
        <f t="shared" si="241"/>
        <v>0</v>
      </c>
      <c r="H139" s="44">
        <f t="shared" si="241"/>
        <v>0</v>
      </c>
      <c r="I139" s="44">
        <f t="shared" si="241"/>
        <v>0</v>
      </c>
      <c r="J139" s="44">
        <f t="shared" si="241"/>
        <v>0</v>
      </c>
      <c r="K139" s="44">
        <f t="shared" si="241"/>
        <v>0</v>
      </c>
      <c r="L139" s="44">
        <f t="shared" si="241"/>
        <v>0</v>
      </c>
      <c r="M139" s="44">
        <f t="shared" si="241"/>
        <v>0</v>
      </c>
      <c r="N139" s="44">
        <f t="shared" si="241"/>
        <v>0</v>
      </c>
      <c r="O139" s="366">
        <f t="shared" si="232"/>
        <v>0</v>
      </c>
      <c r="P139" s="41" t="str">
        <f t="shared" si="190"/>
        <v>Other</v>
      </c>
      <c r="Q139" s="71">
        <f t="shared" si="182"/>
        <v>0</v>
      </c>
      <c r="R139" s="411">
        <f t="shared" si="183"/>
        <v>0</v>
      </c>
      <c r="S139" s="44">
        <f t="shared" ref="S139:AC139" si="242">IF(S35=0,0,IF(S35&gt;0,IF($Q139=0,"SALARY?",IF(R139&gt;(S35*R139/12),R139,S35*($Q139/12)))))</f>
        <v>0</v>
      </c>
      <c r="T139" s="44">
        <f t="shared" si="242"/>
        <v>0</v>
      </c>
      <c r="U139" s="44">
        <f t="shared" si="242"/>
        <v>0</v>
      </c>
      <c r="V139" s="44">
        <f t="shared" si="242"/>
        <v>0</v>
      </c>
      <c r="W139" s="44">
        <f t="shared" si="242"/>
        <v>0</v>
      </c>
      <c r="X139" s="44">
        <f t="shared" si="242"/>
        <v>0</v>
      </c>
      <c r="Y139" s="44">
        <f t="shared" si="242"/>
        <v>0</v>
      </c>
      <c r="Z139" s="44">
        <f t="shared" si="242"/>
        <v>0</v>
      </c>
      <c r="AA139" s="44">
        <f t="shared" si="242"/>
        <v>0</v>
      </c>
      <c r="AB139" s="44">
        <f t="shared" si="242"/>
        <v>0</v>
      </c>
      <c r="AC139" s="412">
        <f t="shared" si="242"/>
        <v>0</v>
      </c>
      <c r="AD139" s="367">
        <f t="shared" si="234"/>
        <v>0</v>
      </c>
    </row>
    <row r="140" spans="1:30" ht="18" customHeight="1">
      <c r="A140" s="41" t="str">
        <f t="shared" si="185"/>
        <v>Other</v>
      </c>
      <c r="B140" s="275">
        <v>0</v>
      </c>
      <c r="C140" s="44">
        <f t="shared" si="180"/>
        <v>0</v>
      </c>
      <c r="D140" s="44">
        <f t="shared" ref="D140:N140" si="243">IF(D36=0,0,IF(D36&gt;0,IF($B140=0,"SALARY?",IF(D36&gt;C36,D36*($B140/12),IF(D36&lt;C36,D36*($B140/12),IF(C140&gt;($B140/12),C140,D36*($B140/12)))))))</f>
        <v>0</v>
      </c>
      <c r="E140" s="44">
        <f t="shared" si="243"/>
        <v>0</v>
      </c>
      <c r="F140" s="44">
        <f t="shared" si="243"/>
        <v>0</v>
      </c>
      <c r="G140" s="44">
        <f t="shared" si="243"/>
        <v>0</v>
      </c>
      <c r="H140" s="44">
        <f t="shared" si="243"/>
        <v>0</v>
      </c>
      <c r="I140" s="44">
        <f t="shared" si="243"/>
        <v>0</v>
      </c>
      <c r="J140" s="44">
        <f t="shared" si="243"/>
        <v>0</v>
      </c>
      <c r="K140" s="44">
        <f t="shared" si="243"/>
        <v>0</v>
      </c>
      <c r="L140" s="44">
        <f t="shared" si="243"/>
        <v>0</v>
      </c>
      <c r="M140" s="44">
        <f t="shared" si="243"/>
        <v>0</v>
      </c>
      <c r="N140" s="44">
        <f t="shared" si="243"/>
        <v>0</v>
      </c>
      <c r="O140" s="366">
        <f t="shared" si="232"/>
        <v>0</v>
      </c>
      <c r="P140" s="41" t="str">
        <f t="shared" si="190"/>
        <v>Other</v>
      </c>
      <c r="Q140" s="71">
        <f t="shared" si="182"/>
        <v>0</v>
      </c>
      <c r="R140" s="411">
        <f t="shared" si="183"/>
        <v>0</v>
      </c>
      <c r="S140" s="44">
        <f t="shared" ref="S140:AC140" si="244">IF(S36=0,0,IF(S36&gt;0,IF($Q140=0,"SALARY?",IF(R140&gt;(S36*R140/12),R140,S36*($Q140/12)))))</f>
        <v>0</v>
      </c>
      <c r="T140" s="44">
        <f t="shared" si="244"/>
        <v>0</v>
      </c>
      <c r="U140" s="44">
        <f t="shared" si="244"/>
        <v>0</v>
      </c>
      <c r="V140" s="44">
        <f t="shared" si="244"/>
        <v>0</v>
      </c>
      <c r="W140" s="44">
        <f t="shared" si="244"/>
        <v>0</v>
      </c>
      <c r="X140" s="44">
        <f t="shared" si="244"/>
        <v>0</v>
      </c>
      <c r="Y140" s="44">
        <f t="shared" si="244"/>
        <v>0</v>
      </c>
      <c r="Z140" s="44">
        <f t="shared" si="244"/>
        <v>0</v>
      </c>
      <c r="AA140" s="44">
        <f t="shared" si="244"/>
        <v>0</v>
      </c>
      <c r="AB140" s="44">
        <f t="shared" si="244"/>
        <v>0</v>
      </c>
      <c r="AC140" s="412">
        <f t="shared" si="244"/>
        <v>0</v>
      </c>
      <c r="AD140" s="367">
        <f t="shared" si="234"/>
        <v>0</v>
      </c>
    </row>
    <row r="141" spans="1:30">
      <c r="A141" s="41" t="str">
        <f t="shared" si="185"/>
        <v>Other</v>
      </c>
      <c r="B141" s="275">
        <v>0</v>
      </c>
      <c r="C141" s="44">
        <f t="shared" si="180"/>
        <v>0</v>
      </c>
      <c r="D141" s="44">
        <f t="shared" ref="D141:N141" si="245">IF(D37=0,0,IF(D37&gt;0,IF($B141=0,"SALARY?",IF(D37&gt;C37,D37*($B141/12),IF(D37&lt;C37,D37*($B141/12),IF(C141&gt;($B141/12),C141,D37*($B141/12)))))))</f>
        <v>0</v>
      </c>
      <c r="E141" s="44">
        <f t="shared" si="245"/>
        <v>0</v>
      </c>
      <c r="F141" s="44">
        <f t="shared" si="245"/>
        <v>0</v>
      </c>
      <c r="G141" s="44">
        <f t="shared" si="245"/>
        <v>0</v>
      </c>
      <c r="H141" s="44">
        <f t="shared" si="245"/>
        <v>0</v>
      </c>
      <c r="I141" s="44">
        <f t="shared" si="245"/>
        <v>0</v>
      </c>
      <c r="J141" s="44">
        <f t="shared" si="245"/>
        <v>0</v>
      </c>
      <c r="K141" s="44">
        <f t="shared" si="245"/>
        <v>0</v>
      </c>
      <c r="L141" s="44">
        <f t="shared" si="245"/>
        <v>0</v>
      </c>
      <c r="M141" s="44">
        <f t="shared" si="245"/>
        <v>0</v>
      </c>
      <c r="N141" s="44">
        <f t="shared" si="245"/>
        <v>0</v>
      </c>
      <c r="O141" s="366">
        <f t="shared" si="232"/>
        <v>0</v>
      </c>
      <c r="P141" s="41" t="str">
        <f t="shared" si="190"/>
        <v>Other</v>
      </c>
      <c r="Q141" s="71">
        <f t="shared" si="182"/>
        <v>0</v>
      </c>
      <c r="R141" s="411">
        <f t="shared" si="183"/>
        <v>0</v>
      </c>
      <c r="S141" s="44">
        <f t="shared" ref="S141:AC141" si="246">IF(S37=0,0,IF(S37&gt;0,IF($Q141=0,"SALARY?",IF(R141&gt;(S37*R141/12),R141,S37*($Q141/12)))))</f>
        <v>0</v>
      </c>
      <c r="T141" s="44">
        <f t="shared" si="246"/>
        <v>0</v>
      </c>
      <c r="U141" s="44">
        <f t="shared" si="246"/>
        <v>0</v>
      </c>
      <c r="V141" s="44">
        <f t="shared" si="246"/>
        <v>0</v>
      </c>
      <c r="W141" s="44">
        <f t="shared" si="246"/>
        <v>0</v>
      </c>
      <c r="X141" s="44">
        <f t="shared" si="246"/>
        <v>0</v>
      </c>
      <c r="Y141" s="44">
        <f t="shared" si="246"/>
        <v>0</v>
      </c>
      <c r="Z141" s="44">
        <f t="shared" si="246"/>
        <v>0</v>
      </c>
      <c r="AA141" s="44">
        <f t="shared" si="246"/>
        <v>0</v>
      </c>
      <c r="AB141" s="44">
        <f t="shared" si="246"/>
        <v>0</v>
      </c>
      <c r="AC141" s="412">
        <f t="shared" si="246"/>
        <v>0</v>
      </c>
      <c r="AD141" s="367">
        <f t="shared" si="234"/>
        <v>0</v>
      </c>
    </row>
    <row r="142" spans="1:30">
      <c r="A142" s="41" t="str">
        <f t="shared" si="185"/>
        <v>Other</v>
      </c>
      <c r="B142" s="275">
        <v>0</v>
      </c>
      <c r="C142" s="44">
        <f t="shared" si="180"/>
        <v>0</v>
      </c>
      <c r="D142" s="44">
        <f t="shared" ref="D142:N142" si="247">IF(D38=0,0,IF(D38&gt;0,IF($B142=0,"SALARY?",IF(D38&gt;C38,D38*($B142/12),IF(D38&lt;C38,D38*($B142/12),IF(C142&gt;($B142/12),C142,D38*($B142/12)))))))</f>
        <v>0</v>
      </c>
      <c r="E142" s="44">
        <f t="shared" si="247"/>
        <v>0</v>
      </c>
      <c r="F142" s="44">
        <f t="shared" si="247"/>
        <v>0</v>
      </c>
      <c r="G142" s="44">
        <f t="shared" si="247"/>
        <v>0</v>
      </c>
      <c r="H142" s="44">
        <f t="shared" si="247"/>
        <v>0</v>
      </c>
      <c r="I142" s="44">
        <f t="shared" si="247"/>
        <v>0</v>
      </c>
      <c r="J142" s="44">
        <f t="shared" si="247"/>
        <v>0</v>
      </c>
      <c r="K142" s="44">
        <f t="shared" si="247"/>
        <v>0</v>
      </c>
      <c r="L142" s="44">
        <f t="shared" si="247"/>
        <v>0</v>
      </c>
      <c r="M142" s="44">
        <f t="shared" si="247"/>
        <v>0</v>
      </c>
      <c r="N142" s="44">
        <f t="shared" si="247"/>
        <v>0</v>
      </c>
      <c r="O142" s="366">
        <f t="shared" si="232"/>
        <v>0</v>
      </c>
      <c r="P142" s="41" t="str">
        <f t="shared" si="190"/>
        <v>Other</v>
      </c>
      <c r="Q142" s="71">
        <f t="shared" si="182"/>
        <v>0</v>
      </c>
      <c r="R142" s="411">
        <f t="shared" si="183"/>
        <v>0</v>
      </c>
      <c r="S142" s="44">
        <f t="shared" ref="S142:AC142" si="248">IF(S38=0,0,IF(S38&gt;0,IF($Q142=0,"SALARY?",IF(R142&gt;(S38*R142/12),R142,S38*($Q142/12)))))</f>
        <v>0</v>
      </c>
      <c r="T142" s="44">
        <f t="shared" si="248"/>
        <v>0</v>
      </c>
      <c r="U142" s="44">
        <f t="shared" si="248"/>
        <v>0</v>
      </c>
      <c r="V142" s="44">
        <f t="shared" si="248"/>
        <v>0</v>
      </c>
      <c r="W142" s="44">
        <f t="shared" si="248"/>
        <v>0</v>
      </c>
      <c r="X142" s="44">
        <f t="shared" si="248"/>
        <v>0</v>
      </c>
      <c r="Y142" s="44">
        <f t="shared" si="248"/>
        <v>0</v>
      </c>
      <c r="Z142" s="44">
        <f t="shared" si="248"/>
        <v>0</v>
      </c>
      <c r="AA142" s="44">
        <f t="shared" si="248"/>
        <v>0</v>
      </c>
      <c r="AB142" s="44">
        <f t="shared" si="248"/>
        <v>0</v>
      </c>
      <c r="AC142" s="412">
        <f t="shared" si="248"/>
        <v>0</v>
      </c>
      <c r="AD142" s="367">
        <f t="shared" si="234"/>
        <v>0</v>
      </c>
    </row>
    <row r="143" spans="1:30">
      <c r="A143" s="41" t="str">
        <f t="shared" si="185"/>
        <v>Other</v>
      </c>
      <c r="B143" s="275">
        <v>0</v>
      </c>
      <c r="C143" s="44">
        <f t="shared" si="180"/>
        <v>0</v>
      </c>
      <c r="D143" s="44">
        <f t="shared" ref="D143:N143" si="249">IF(D39=0,0,IF(D39&gt;0,IF($B143=0,"SALARY?",IF(D39&gt;C39,D39*($B143/12),IF(D39&lt;C39,D39*($B143/12),IF(C143&gt;($B143/12),C143,D39*($B143/12)))))))</f>
        <v>0</v>
      </c>
      <c r="E143" s="44">
        <f t="shared" si="249"/>
        <v>0</v>
      </c>
      <c r="F143" s="44">
        <f t="shared" si="249"/>
        <v>0</v>
      </c>
      <c r="G143" s="44">
        <f t="shared" si="249"/>
        <v>0</v>
      </c>
      <c r="H143" s="44">
        <f t="shared" si="249"/>
        <v>0</v>
      </c>
      <c r="I143" s="44">
        <f t="shared" si="249"/>
        <v>0</v>
      </c>
      <c r="J143" s="44">
        <f t="shared" si="249"/>
        <v>0</v>
      </c>
      <c r="K143" s="44">
        <f t="shared" si="249"/>
        <v>0</v>
      </c>
      <c r="L143" s="44">
        <f t="shared" si="249"/>
        <v>0</v>
      </c>
      <c r="M143" s="44">
        <f t="shared" si="249"/>
        <v>0</v>
      </c>
      <c r="N143" s="44">
        <f t="shared" si="249"/>
        <v>0</v>
      </c>
      <c r="O143" s="366">
        <f t="shared" si="232"/>
        <v>0</v>
      </c>
      <c r="P143" s="41" t="str">
        <f t="shared" si="190"/>
        <v>Other</v>
      </c>
      <c r="Q143" s="71">
        <f t="shared" si="182"/>
        <v>0</v>
      </c>
      <c r="R143" s="411">
        <f t="shared" si="183"/>
        <v>0</v>
      </c>
      <c r="S143" s="44">
        <f t="shared" ref="S143:AC143" si="250">IF(S39=0,0,IF(S39&gt;0,IF($Q143=0,"SALARY?",IF(R143&gt;(S39*R143/12),R143,S39*($Q143/12)))))</f>
        <v>0</v>
      </c>
      <c r="T143" s="44">
        <f t="shared" si="250"/>
        <v>0</v>
      </c>
      <c r="U143" s="44">
        <f t="shared" si="250"/>
        <v>0</v>
      </c>
      <c r="V143" s="44">
        <f t="shared" si="250"/>
        <v>0</v>
      </c>
      <c r="W143" s="44">
        <f t="shared" si="250"/>
        <v>0</v>
      </c>
      <c r="X143" s="44">
        <f t="shared" si="250"/>
        <v>0</v>
      </c>
      <c r="Y143" s="44">
        <f t="shared" si="250"/>
        <v>0</v>
      </c>
      <c r="Z143" s="44">
        <f t="shared" si="250"/>
        <v>0</v>
      </c>
      <c r="AA143" s="44">
        <f t="shared" si="250"/>
        <v>0</v>
      </c>
      <c r="AB143" s="44">
        <f t="shared" si="250"/>
        <v>0</v>
      </c>
      <c r="AC143" s="412">
        <f t="shared" si="250"/>
        <v>0</v>
      </c>
      <c r="AD143" s="367">
        <f t="shared" si="234"/>
        <v>0</v>
      </c>
    </row>
    <row r="144" spans="1:30">
      <c r="A144" s="41" t="str">
        <f t="shared" si="185"/>
        <v>Other</v>
      </c>
      <c r="B144" s="275">
        <v>0</v>
      </c>
      <c r="C144" s="44">
        <f t="shared" si="180"/>
        <v>0</v>
      </c>
      <c r="D144" s="44">
        <f t="shared" ref="D144:N144" si="251">IF(D40=0,0,IF(D40&gt;0,IF($B144=0,"SALARY?",IF(D40&gt;C40,D40*($B144/12),IF(D40&lt;C40,D40*($B144/12),IF(C144&gt;($B144/12),C144,D40*($B144/12)))))))</f>
        <v>0</v>
      </c>
      <c r="E144" s="44">
        <f t="shared" si="251"/>
        <v>0</v>
      </c>
      <c r="F144" s="44">
        <f t="shared" si="251"/>
        <v>0</v>
      </c>
      <c r="G144" s="44">
        <f t="shared" si="251"/>
        <v>0</v>
      </c>
      <c r="H144" s="44">
        <f t="shared" si="251"/>
        <v>0</v>
      </c>
      <c r="I144" s="44">
        <f t="shared" si="251"/>
        <v>0</v>
      </c>
      <c r="J144" s="44">
        <f t="shared" si="251"/>
        <v>0</v>
      </c>
      <c r="K144" s="44">
        <f t="shared" si="251"/>
        <v>0</v>
      </c>
      <c r="L144" s="44">
        <f t="shared" si="251"/>
        <v>0</v>
      </c>
      <c r="M144" s="44">
        <f t="shared" si="251"/>
        <v>0</v>
      </c>
      <c r="N144" s="44">
        <f t="shared" si="251"/>
        <v>0</v>
      </c>
      <c r="O144" s="366">
        <f t="shared" si="232"/>
        <v>0</v>
      </c>
      <c r="P144" s="41" t="str">
        <f t="shared" si="190"/>
        <v>Other</v>
      </c>
      <c r="Q144" s="71">
        <f t="shared" si="182"/>
        <v>0</v>
      </c>
      <c r="R144" s="411">
        <f t="shared" si="183"/>
        <v>0</v>
      </c>
      <c r="S144" s="44">
        <f t="shared" ref="S144:AC144" si="252">IF(S40=0,0,IF(S40&gt;0,IF($Q144=0,"SALARY?",IF(R144&gt;(S40*R144/12),R144,S40*($Q144/12)))))</f>
        <v>0</v>
      </c>
      <c r="T144" s="44">
        <f t="shared" si="252"/>
        <v>0</v>
      </c>
      <c r="U144" s="44">
        <f t="shared" si="252"/>
        <v>0</v>
      </c>
      <c r="V144" s="44">
        <f t="shared" si="252"/>
        <v>0</v>
      </c>
      <c r="W144" s="44">
        <f t="shared" si="252"/>
        <v>0</v>
      </c>
      <c r="X144" s="44">
        <f t="shared" si="252"/>
        <v>0</v>
      </c>
      <c r="Y144" s="44">
        <f t="shared" si="252"/>
        <v>0</v>
      </c>
      <c r="Z144" s="44">
        <f t="shared" si="252"/>
        <v>0</v>
      </c>
      <c r="AA144" s="44">
        <f t="shared" si="252"/>
        <v>0</v>
      </c>
      <c r="AB144" s="44">
        <f t="shared" si="252"/>
        <v>0</v>
      </c>
      <c r="AC144" s="412">
        <f t="shared" si="252"/>
        <v>0</v>
      </c>
      <c r="AD144" s="367">
        <f t="shared" si="234"/>
        <v>0</v>
      </c>
    </row>
    <row r="145" spans="1:30">
      <c r="A145" s="41" t="str">
        <f t="shared" si="185"/>
        <v>Other</v>
      </c>
      <c r="B145" s="275">
        <v>0</v>
      </c>
      <c r="C145" s="44">
        <f t="shared" si="180"/>
        <v>0</v>
      </c>
      <c r="D145" s="44">
        <f t="shared" ref="D145:N145" si="253">IF(D41=0,0,IF(D41&gt;0,IF($B145=0,"SALARY?",IF(D41&gt;C41,D41*($B145/12),IF(D41&lt;C41,D41*($B145/12),IF(C145&gt;($B145/12),C145,D41*($B145/12)))))))</f>
        <v>0</v>
      </c>
      <c r="E145" s="44">
        <f t="shared" si="253"/>
        <v>0</v>
      </c>
      <c r="F145" s="44">
        <f t="shared" si="253"/>
        <v>0</v>
      </c>
      <c r="G145" s="44">
        <f t="shared" si="253"/>
        <v>0</v>
      </c>
      <c r="H145" s="44">
        <f t="shared" si="253"/>
        <v>0</v>
      </c>
      <c r="I145" s="44">
        <f t="shared" si="253"/>
        <v>0</v>
      </c>
      <c r="J145" s="44">
        <f t="shared" si="253"/>
        <v>0</v>
      </c>
      <c r="K145" s="44">
        <f t="shared" si="253"/>
        <v>0</v>
      </c>
      <c r="L145" s="44">
        <f t="shared" si="253"/>
        <v>0</v>
      </c>
      <c r="M145" s="44">
        <f t="shared" si="253"/>
        <v>0</v>
      </c>
      <c r="N145" s="44">
        <f t="shared" si="253"/>
        <v>0</v>
      </c>
      <c r="O145" s="366">
        <f t="shared" si="232"/>
        <v>0</v>
      </c>
      <c r="P145" s="41" t="str">
        <f t="shared" si="190"/>
        <v>Other</v>
      </c>
      <c r="Q145" s="71">
        <f t="shared" si="182"/>
        <v>0</v>
      </c>
      <c r="R145" s="411">
        <f t="shared" si="183"/>
        <v>0</v>
      </c>
      <c r="S145" s="44">
        <f t="shared" ref="S145:AC145" si="254">IF(S41=0,0,IF(S41&gt;0,IF($Q145=0,"SALARY?",IF(R145&gt;(S41*R145/12),R145,S41*($Q145/12)))))</f>
        <v>0</v>
      </c>
      <c r="T145" s="44">
        <f t="shared" si="254"/>
        <v>0</v>
      </c>
      <c r="U145" s="44">
        <f t="shared" si="254"/>
        <v>0</v>
      </c>
      <c r="V145" s="44">
        <f t="shared" si="254"/>
        <v>0</v>
      </c>
      <c r="W145" s="44">
        <f t="shared" si="254"/>
        <v>0</v>
      </c>
      <c r="X145" s="44">
        <f t="shared" si="254"/>
        <v>0</v>
      </c>
      <c r="Y145" s="44">
        <f t="shared" si="254"/>
        <v>0</v>
      </c>
      <c r="Z145" s="44">
        <f t="shared" si="254"/>
        <v>0</v>
      </c>
      <c r="AA145" s="44">
        <f t="shared" si="254"/>
        <v>0</v>
      </c>
      <c r="AB145" s="44">
        <f t="shared" si="254"/>
        <v>0</v>
      </c>
      <c r="AC145" s="412">
        <f t="shared" si="254"/>
        <v>0</v>
      </c>
      <c r="AD145" s="367">
        <f t="shared" si="234"/>
        <v>0</v>
      </c>
    </row>
    <row r="146" spans="1:30">
      <c r="A146" s="41" t="str">
        <f t="shared" si="185"/>
        <v>Other</v>
      </c>
      <c r="B146" s="275">
        <v>0</v>
      </c>
      <c r="C146" s="44">
        <f t="shared" si="180"/>
        <v>0</v>
      </c>
      <c r="D146" s="44">
        <f t="shared" ref="D146:N146" si="255">IF(D42=0,0,IF(D42&gt;0,IF($B146=0,"SALARY?",IF(D42&gt;C42,D42*($B146/12),IF(D42&lt;C42,D42*($B146/12),IF(C146&gt;($B146/12),C146,D42*($B146/12)))))))</f>
        <v>0</v>
      </c>
      <c r="E146" s="44">
        <f t="shared" si="255"/>
        <v>0</v>
      </c>
      <c r="F146" s="44">
        <f t="shared" si="255"/>
        <v>0</v>
      </c>
      <c r="G146" s="44">
        <f t="shared" si="255"/>
        <v>0</v>
      </c>
      <c r="H146" s="44">
        <f t="shared" si="255"/>
        <v>0</v>
      </c>
      <c r="I146" s="44">
        <f t="shared" si="255"/>
        <v>0</v>
      </c>
      <c r="J146" s="44">
        <f t="shared" si="255"/>
        <v>0</v>
      </c>
      <c r="K146" s="44">
        <f t="shared" si="255"/>
        <v>0</v>
      </c>
      <c r="L146" s="44">
        <f t="shared" si="255"/>
        <v>0</v>
      </c>
      <c r="M146" s="44">
        <f t="shared" si="255"/>
        <v>0</v>
      </c>
      <c r="N146" s="44">
        <f t="shared" si="255"/>
        <v>0</v>
      </c>
      <c r="O146" s="366">
        <f t="shared" si="232"/>
        <v>0</v>
      </c>
      <c r="P146" s="41" t="str">
        <f t="shared" si="190"/>
        <v>Other</v>
      </c>
      <c r="Q146" s="71">
        <f t="shared" si="182"/>
        <v>0</v>
      </c>
      <c r="R146" s="411">
        <f t="shared" si="183"/>
        <v>0</v>
      </c>
      <c r="S146" s="44">
        <f t="shared" ref="S146:AC146" si="256">IF(S42=0,0,IF(S42&gt;0,IF($Q146=0,"SALARY?",IF(R146&gt;(S42*R146/12),R146,S42*($Q146/12)))))</f>
        <v>0</v>
      </c>
      <c r="T146" s="44">
        <f t="shared" si="256"/>
        <v>0</v>
      </c>
      <c r="U146" s="44">
        <f t="shared" si="256"/>
        <v>0</v>
      </c>
      <c r="V146" s="44">
        <f t="shared" si="256"/>
        <v>0</v>
      </c>
      <c r="W146" s="44">
        <f t="shared" si="256"/>
        <v>0</v>
      </c>
      <c r="X146" s="44">
        <f t="shared" si="256"/>
        <v>0</v>
      </c>
      <c r="Y146" s="44">
        <f t="shared" si="256"/>
        <v>0</v>
      </c>
      <c r="Z146" s="44">
        <f t="shared" si="256"/>
        <v>0</v>
      </c>
      <c r="AA146" s="44">
        <f t="shared" si="256"/>
        <v>0</v>
      </c>
      <c r="AB146" s="44">
        <f t="shared" si="256"/>
        <v>0</v>
      </c>
      <c r="AC146" s="412">
        <f t="shared" si="256"/>
        <v>0</v>
      </c>
      <c r="AD146" s="367">
        <f t="shared" si="234"/>
        <v>0</v>
      </c>
    </row>
    <row r="147" spans="1:30">
      <c r="A147" s="46" t="str">
        <f t="shared" si="185"/>
        <v>Other</v>
      </c>
      <c r="B147" s="335">
        <v>0</v>
      </c>
      <c r="C147" s="44">
        <f t="shared" si="180"/>
        <v>0</v>
      </c>
      <c r="D147" s="44">
        <f t="shared" ref="D147:N147" si="257">IF(D43=0,0,IF(D43&gt;0,IF($B147=0,"SALARY?",IF(D43&gt;C43,D43*($B147/12),IF(D43&lt;C43,D43*($B147/12),IF(C147&gt;($B147/12),C147,D43*($B147/12)))))))</f>
        <v>0</v>
      </c>
      <c r="E147" s="44">
        <f t="shared" si="257"/>
        <v>0</v>
      </c>
      <c r="F147" s="44">
        <f t="shared" si="257"/>
        <v>0</v>
      </c>
      <c r="G147" s="44">
        <f t="shared" si="257"/>
        <v>0</v>
      </c>
      <c r="H147" s="44">
        <f t="shared" si="257"/>
        <v>0</v>
      </c>
      <c r="I147" s="44">
        <f t="shared" si="257"/>
        <v>0</v>
      </c>
      <c r="J147" s="44">
        <f t="shared" si="257"/>
        <v>0</v>
      </c>
      <c r="K147" s="44">
        <f t="shared" si="257"/>
        <v>0</v>
      </c>
      <c r="L147" s="44">
        <f t="shared" si="257"/>
        <v>0</v>
      </c>
      <c r="M147" s="44">
        <f t="shared" si="257"/>
        <v>0</v>
      </c>
      <c r="N147" s="44">
        <f t="shared" si="257"/>
        <v>0</v>
      </c>
      <c r="O147" s="349">
        <f t="shared" si="232"/>
        <v>0</v>
      </c>
      <c r="P147" s="46" t="str">
        <f t="shared" si="190"/>
        <v>Other</v>
      </c>
      <c r="Q147" s="335">
        <f t="shared" si="182"/>
        <v>0</v>
      </c>
      <c r="R147" s="406">
        <f t="shared" si="183"/>
        <v>0</v>
      </c>
      <c r="S147" s="45">
        <f t="shared" ref="S147:AC147" si="258">IF(S43=0,0,IF(S43&gt;0,IF($Q147=0,"SALARY?",IF(R147&gt;(S43*R147/12),R147,S43*($Q147/12)))))</f>
        <v>0</v>
      </c>
      <c r="T147" s="45">
        <f t="shared" si="258"/>
        <v>0</v>
      </c>
      <c r="U147" s="45">
        <f t="shared" si="258"/>
        <v>0</v>
      </c>
      <c r="V147" s="45">
        <f t="shared" si="258"/>
        <v>0</v>
      </c>
      <c r="W147" s="45">
        <f t="shared" si="258"/>
        <v>0</v>
      </c>
      <c r="X147" s="45">
        <f t="shared" si="258"/>
        <v>0</v>
      </c>
      <c r="Y147" s="45">
        <f t="shared" si="258"/>
        <v>0</v>
      </c>
      <c r="Z147" s="45">
        <f t="shared" si="258"/>
        <v>0</v>
      </c>
      <c r="AA147" s="45">
        <f t="shared" si="258"/>
        <v>0</v>
      </c>
      <c r="AB147" s="45">
        <f t="shared" si="258"/>
        <v>0</v>
      </c>
      <c r="AC147" s="407">
        <f t="shared" si="258"/>
        <v>0</v>
      </c>
      <c r="AD147" s="405">
        <f t="shared" si="234"/>
        <v>0</v>
      </c>
    </row>
    <row r="148" spans="1:30">
      <c r="A148" s="41" t="s">
        <v>188</v>
      </c>
      <c r="B148" s="71"/>
      <c r="C148" s="368">
        <f>SUM(C113:C147)</f>
        <v>0</v>
      </c>
      <c r="D148" s="369">
        <f t="shared" ref="D148:N148" si="259">SUM(D113:D147)</f>
        <v>7500</v>
      </c>
      <c r="E148" s="369">
        <f t="shared" si="259"/>
        <v>8541.6666666666661</v>
      </c>
      <c r="F148" s="369">
        <f t="shared" si="259"/>
        <v>8541.6666666666661</v>
      </c>
      <c r="G148" s="369">
        <f t="shared" si="259"/>
        <v>8541.6666666666661</v>
      </c>
      <c r="H148" s="369">
        <f t="shared" si="259"/>
        <v>8541.6666666666661</v>
      </c>
      <c r="I148" s="369">
        <f t="shared" si="259"/>
        <v>8541.6666666666661</v>
      </c>
      <c r="J148" s="369">
        <f t="shared" si="259"/>
        <v>8541.6666666666661</v>
      </c>
      <c r="K148" s="369">
        <f t="shared" si="259"/>
        <v>8541.6666666666661</v>
      </c>
      <c r="L148" s="369">
        <f t="shared" si="259"/>
        <v>8541.6666666666661</v>
      </c>
      <c r="M148" s="369">
        <f t="shared" si="259"/>
        <v>8541.6666666666661</v>
      </c>
      <c r="N148" s="370">
        <f t="shared" si="259"/>
        <v>8541.6666666666661</v>
      </c>
      <c r="O148" s="367">
        <f t="shared" si="232"/>
        <v>92916.666666666672</v>
      </c>
      <c r="P148" s="41" t="str">
        <f>+A148</f>
        <v>Total Staff Salaries</v>
      </c>
      <c r="Q148" s="286"/>
      <c r="R148" s="368">
        <f t="shared" ref="R148:AC148" si="260">SUM(R113:R147)</f>
        <v>0</v>
      </c>
      <c r="S148" s="369">
        <f t="shared" si="260"/>
        <v>8541.6666666666661</v>
      </c>
      <c r="T148" s="369">
        <f t="shared" si="260"/>
        <v>8541.6666666666661</v>
      </c>
      <c r="U148" s="369">
        <f t="shared" si="260"/>
        <v>8541.6666666666661</v>
      </c>
      <c r="V148" s="369">
        <f t="shared" si="260"/>
        <v>8541.6666666666661</v>
      </c>
      <c r="W148" s="369">
        <f t="shared" si="260"/>
        <v>8541.6666666666661</v>
      </c>
      <c r="X148" s="369">
        <f t="shared" si="260"/>
        <v>8541.6666666666661</v>
      </c>
      <c r="Y148" s="369">
        <f t="shared" si="260"/>
        <v>8541.6666666666661</v>
      </c>
      <c r="Z148" s="369">
        <f t="shared" si="260"/>
        <v>8541.6666666666661</v>
      </c>
      <c r="AA148" s="369">
        <f t="shared" si="260"/>
        <v>8541.6666666666661</v>
      </c>
      <c r="AB148" s="369">
        <f t="shared" si="260"/>
        <v>8541.6666666666661</v>
      </c>
      <c r="AC148" s="370">
        <f t="shared" si="260"/>
        <v>8541.6666666666661</v>
      </c>
      <c r="AD148" s="366">
        <f t="shared" si="234"/>
        <v>93958.333333333343</v>
      </c>
    </row>
    <row r="149" spans="1:30">
      <c r="A149" s="42"/>
      <c r="B149" s="71"/>
      <c r="C149" s="44"/>
      <c r="D149" s="44"/>
      <c r="E149" s="44"/>
      <c r="F149" s="44"/>
      <c r="G149" s="44"/>
      <c r="H149" s="44"/>
      <c r="I149" s="44"/>
      <c r="J149" s="44"/>
      <c r="K149" s="44"/>
      <c r="L149" s="44"/>
      <c r="M149" s="44"/>
      <c r="N149" s="44"/>
      <c r="P149" s="41" t="str">
        <f>IF(A149="","",+A149)</f>
        <v/>
      </c>
      <c r="Q149" s="285"/>
      <c r="R149" s="44"/>
      <c r="S149" s="44"/>
      <c r="T149" s="44"/>
      <c r="U149" s="44"/>
      <c r="V149" s="44"/>
      <c r="W149" s="44"/>
      <c r="X149" s="44"/>
      <c r="Y149" s="44"/>
      <c r="Z149" s="44"/>
      <c r="AA149" s="44"/>
      <c r="AB149" s="44"/>
      <c r="AC149" s="44"/>
    </row>
    <row r="150" spans="1:30">
      <c r="A150" s="42" t="str">
        <f>+A46</f>
        <v>CONSULTANTS</v>
      </c>
      <c r="B150" s="71"/>
      <c r="C150" s="45"/>
      <c r="D150" s="45"/>
      <c r="E150" s="45"/>
      <c r="F150" s="45"/>
      <c r="G150" s="45"/>
      <c r="H150" s="45"/>
      <c r="I150" s="45"/>
      <c r="J150" s="45"/>
      <c r="K150" s="45"/>
      <c r="L150" s="45"/>
      <c r="M150" s="45"/>
      <c r="N150" s="45"/>
      <c r="P150" s="42" t="str">
        <f>IF(A150="","",+A150)</f>
        <v>CONSULTANTS</v>
      </c>
      <c r="Q150" s="285"/>
      <c r="R150" s="45"/>
      <c r="S150" s="45"/>
      <c r="T150" s="45"/>
      <c r="U150" s="45"/>
      <c r="V150" s="45"/>
      <c r="W150" s="45"/>
      <c r="X150" s="45"/>
      <c r="Y150" s="45"/>
      <c r="Z150" s="45"/>
      <c r="AA150" s="45"/>
      <c r="AB150" s="45"/>
      <c r="AC150" s="45"/>
    </row>
    <row r="151" spans="1:30">
      <c r="A151" s="41" t="str">
        <f>+A47</f>
        <v>Consultant #1</v>
      </c>
      <c r="B151" s="275">
        <v>0</v>
      </c>
      <c r="C151" s="44">
        <f>IF(C47=0,0,C47*($B151/12))</f>
        <v>0</v>
      </c>
      <c r="D151" s="44">
        <f>IF(D47=0,0,D47*($B151/12))</f>
        <v>0</v>
      </c>
      <c r="E151" s="44">
        <f t="shared" ref="E151:J151" si="261">IF(E47=0,0,IF(D151&gt;($B151/12),D151,E47*($B151/12)))</f>
        <v>0</v>
      </c>
      <c r="F151" s="44">
        <f t="shared" si="261"/>
        <v>0</v>
      </c>
      <c r="G151" s="44">
        <f t="shared" si="261"/>
        <v>0</v>
      </c>
      <c r="H151" s="44">
        <f t="shared" si="261"/>
        <v>0</v>
      </c>
      <c r="I151" s="44">
        <f t="shared" si="261"/>
        <v>0</v>
      </c>
      <c r="J151" s="44">
        <f t="shared" si="261"/>
        <v>0</v>
      </c>
      <c r="K151" s="44">
        <f>+J151</f>
        <v>0</v>
      </c>
      <c r="L151" s="44">
        <f t="shared" ref="L151:N152" si="262">IF(L47=0,0,IF(K151&gt;($B151/12),K151,L47*($B151/12)))</f>
        <v>0</v>
      </c>
      <c r="M151" s="44">
        <f t="shared" si="262"/>
        <v>0</v>
      </c>
      <c r="N151" s="44">
        <f t="shared" si="262"/>
        <v>0</v>
      </c>
      <c r="O151" s="366">
        <f>SUM(C151:N151)</f>
        <v>0</v>
      </c>
      <c r="P151" s="41" t="str">
        <f>IF(A151="","",+A151)</f>
        <v>Consultant #1</v>
      </c>
      <c r="Q151" s="286">
        <f>+B151</f>
        <v>0</v>
      </c>
      <c r="R151" s="408">
        <f>IF(R47=0,0,IF(R47&gt;0,IF($Q151=0,"SALARY?",R47*($Q151/12))))</f>
        <v>0</v>
      </c>
      <c r="S151" s="409">
        <f t="shared" ref="S151:AC151" si="263">IF(S47=0,0,IF(S47&gt;0,IF($Q151=0,"SALARY?",IF(R151&gt;(S47*R151/12),R151,S47*($Q151/12)))))</f>
        <v>0</v>
      </c>
      <c r="T151" s="409">
        <f t="shared" si="263"/>
        <v>0</v>
      </c>
      <c r="U151" s="409">
        <f t="shared" si="263"/>
        <v>0</v>
      </c>
      <c r="V151" s="409">
        <f t="shared" si="263"/>
        <v>0</v>
      </c>
      <c r="W151" s="409">
        <f t="shared" si="263"/>
        <v>0</v>
      </c>
      <c r="X151" s="409">
        <f t="shared" si="263"/>
        <v>0</v>
      </c>
      <c r="Y151" s="409">
        <f t="shared" si="263"/>
        <v>0</v>
      </c>
      <c r="Z151" s="409">
        <f t="shared" si="263"/>
        <v>0</v>
      </c>
      <c r="AA151" s="409">
        <f t="shared" si="263"/>
        <v>0</v>
      </c>
      <c r="AB151" s="409">
        <f t="shared" si="263"/>
        <v>0</v>
      </c>
      <c r="AC151" s="410">
        <f t="shared" si="263"/>
        <v>0</v>
      </c>
      <c r="AD151" s="366">
        <f>SUM(R151:AC151)</f>
        <v>0</v>
      </c>
    </row>
    <row r="152" spans="1:30">
      <c r="A152" s="46" t="str">
        <f>+A48</f>
        <v>Consultant #2</v>
      </c>
      <c r="B152" s="335">
        <v>0</v>
      </c>
      <c r="C152" s="44">
        <f>IF(C48=0,0,C48*($B152/12))</f>
        <v>0</v>
      </c>
      <c r="D152" s="44">
        <f>IF(D48=0,0,D48*($B152/12))</f>
        <v>0</v>
      </c>
      <c r="E152" s="44">
        <f>IF(E48=0,0,IF(D152&gt;($B152/12),D152,E48*($B152/12)))</f>
        <v>0</v>
      </c>
      <c r="F152" s="44">
        <f>IF(F48=0,0,IF(E152&gt;($B152/12),E152,F48*($B152/12)))</f>
        <v>0</v>
      </c>
      <c r="G152" s="44">
        <f>IF(G48=0,0,IF(F152&gt;($B152/12),F152,G48*($B152/12)))</f>
        <v>0</v>
      </c>
      <c r="H152" s="44">
        <f>IF(H48=0,0,IF(G152&gt;($B152/12),G152,H48*($B152/12)))</f>
        <v>0</v>
      </c>
      <c r="I152" s="44">
        <f>+H152</f>
        <v>0</v>
      </c>
      <c r="J152" s="44">
        <f>IF(J48=0,0,IF(I152&gt;($B152/12),I152,J48*($B152/12)))</f>
        <v>0</v>
      </c>
      <c r="K152" s="44">
        <f>IF(K48=0,0,IF(J152&gt;($B152/12),J152,K48*($B152/12)))</f>
        <v>0</v>
      </c>
      <c r="L152" s="44">
        <f t="shared" si="262"/>
        <v>0</v>
      </c>
      <c r="M152" s="44">
        <f t="shared" si="262"/>
        <v>0</v>
      </c>
      <c r="N152" s="44">
        <f t="shared" si="262"/>
        <v>0</v>
      </c>
      <c r="O152" s="349">
        <f>SUM(C152:N152)</f>
        <v>0</v>
      </c>
      <c r="P152" s="46" t="str">
        <f>IF(A152="","",+A152)</f>
        <v>Consultant #2</v>
      </c>
      <c r="Q152" s="283">
        <f>+B152</f>
        <v>0</v>
      </c>
      <c r="R152" s="406">
        <f>IF(R48=0,0,IF(R48&gt;0,IF($Q152=0,"SALARY?",R48*($Q152/12))))</f>
        <v>0</v>
      </c>
      <c r="S152" s="45">
        <f t="shared" ref="S152:AC152" si="264">IF(S48=0,0,IF(S48&gt;0,IF($Q152=0,"SALARY?",IF(R152&gt;(S48*R152/12),R152,S48*($Q152/12)))))</f>
        <v>0</v>
      </c>
      <c r="T152" s="45">
        <f t="shared" si="264"/>
        <v>0</v>
      </c>
      <c r="U152" s="45">
        <f t="shared" si="264"/>
        <v>0</v>
      </c>
      <c r="V152" s="45">
        <f t="shared" si="264"/>
        <v>0</v>
      </c>
      <c r="W152" s="45">
        <f t="shared" si="264"/>
        <v>0</v>
      </c>
      <c r="X152" s="45">
        <f t="shared" si="264"/>
        <v>0</v>
      </c>
      <c r="Y152" s="45">
        <f t="shared" si="264"/>
        <v>0</v>
      </c>
      <c r="Z152" s="45">
        <f t="shared" si="264"/>
        <v>0</v>
      </c>
      <c r="AA152" s="45">
        <f t="shared" si="264"/>
        <v>0</v>
      </c>
      <c r="AB152" s="45">
        <f t="shared" si="264"/>
        <v>0</v>
      </c>
      <c r="AC152" s="407">
        <f t="shared" si="264"/>
        <v>0</v>
      </c>
      <c r="AD152" s="349">
        <f>SUM(R152:AC152)</f>
        <v>0</v>
      </c>
    </row>
    <row r="153" spans="1:30">
      <c r="A153" s="17" t="s">
        <v>152</v>
      </c>
      <c r="B153" s="290"/>
      <c r="C153" s="287">
        <f>SUM(C151:C152)</f>
        <v>0</v>
      </c>
      <c r="D153" s="288">
        <f t="shared" ref="D153:N153" si="265">SUM(D151:D152)</f>
        <v>0</v>
      </c>
      <c r="E153" s="288">
        <f t="shared" si="265"/>
        <v>0</v>
      </c>
      <c r="F153" s="288">
        <f t="shared" si="265"/>
        <v>0</v>
      </c>
      <c r="G153" s="288">
        <f t="shared" si="265"/>
        <v>0</v>
      </c>
      <c r="H153" s="288">
        <f t="shared" si="265"/>
        <v>0</v>
      </c>
      <c r="I153" s="288">
        <f t="shared" si="265"/>
        <v>0</v>
      </c>
      <c r="J153" s="288">
        <f t="shared" si="265"/>
        <v>0</v>
      </c>
      <c r="K153" s="288">
        <f t="shared" si="265"/>
        <v>0</v>
      </c>
      <c r="L153" s="288">
        <f t="shared" si="265"/>
        <v>0</v>
      </c>
      <c r="M153" s="288">
        <f t="shared" si="265"/>
        <v>0</v>
      </c>
      <c r="N153" s="289">
        <f t="shared" si="265"/>
        <v>0</v>
      </c>
      <c r="O153" s="366">
        <f>SUM(C153:N153)</f>
        <v>0</v>
      </c>
      <c r="P153" s="329" t="str">
        <f>+A153</f>
        <v>Total Consultants Fees</v>
      </c>
      <c r="Q153" s="290"/>
      <c r="R153" s="287">
        <f t="shared" ref="R153:AC153" si="266">SUM(R151:R152)</f>
        <v>0</v>
      </c>
      <c r="S153" s="288">
        <f t="shared" si="266"/>
        <v>0</v>
      </c>
      <c r="T153" s="288">
        <f t="shared" si="266"/>
        <v>0</v>
      </c>
      <c r="U153" s="288">
        <f t="shared" si="266"/>
        <v>0</v>
      </c>
      <c r="V153" s="288">
        <f t="shared" si="266"/>
        <v>0</v>
      </c>
      <c r="W153" s="288">
        <f t="shared" si="266"/>
        <v>0</v>
      </c>
      <c r="X153" s="288">
        <f t="shared" si="266"/>
        <v>0</v>
      </c>
      <c r="Y153" s="288">
        <f t="shared" si="266"/>
        <v>0</v>
      </c>
      <c r="Z153" s="288">
        <f t="shared" si="266"/>
        <v>0</v>
      </c>
      <c r="AA153" s="288">
        <f t="shared" si="266"/>
        <v>0</v>
      </c>
      <c r="AB153" s="288">
        <f t="shared" si="266"/>
        <v>0</v>
      </c>
      <c r="AC153" s="289">
        <f t="shared" si="266"/>
        <v>0</v>
      </c>
      <c r="AD153" s="366">
        <f>SUM(R153:AC153)</f>
        <v>0</v>
      </c>
    </row>
    <row r="154" spans="1:30">
      <c r="P154" s="329"/>
    </row>
    <row r="155" spans="1:30">
      <c r="A155" s="17" t="s">
        <v>151</v>
      </c>
      <c r="C155" s="222">
        <f>+C148+C153</f>
        <v>0</v>
      </c>
      <c r="D155" s="222">
        <f t="shared" ref="D155:O155" si="267">+D148+D153</f>
        <v>7500</v>
      </c>
      <c r="E155" s="222">
        <f t="shared" si="267"/>
        <v>8541.6666666666661</v>
      </c>
      <c r="F155" s="222">
        <f t="shared" si="267"/>
        <v>8541.6666666666661</v>
      </c>
      <c r="G155" s="222">
        <f t="shared" si="267"/>
        <v>8541.6666666666661</v>
      </c>
      <c r="H155" s="222">
        <f t="shared" si="267"/>
        <v>8541.6666666666661</v>
      </c>
      <c r="I155" s="222">
        <f t="shared" si="267"/>
        <v>8541.6666666666661</v>
      </c>
      <c r="J155" s="222">
        <f t="shared" si="267"/>
        <v>8541.6666666666661</v>
      </c>
      <c r="K155" s="222">
        <f t="shared" si="267"/>
        <v>8541.6666666666661</v>
      </c>
      <c r="L155" s="222">
        <f t="shared" si="267"/>
        <v>8541.6666666666661</v>
      </c>
      <c r="M155" s="222">
        <f t="shared" si="267"/>
        <v>8541.6666666666661</v>
      </c>
      <c r="N155" s="222">
        <f t="shared" si="267"/>
        <v>8541.6666666666661</v>
      </c>
      <c r="O155" s="222">
        <f t="shared" si="267"/>
        <v>92916.666666666672</v>
      </c>
      <c r="P155" s="329" t="str">
        <f>+A155</f>
        <v>Total Salaries &amp; Consultants Fees</v>
      </c>
      <c r="R155" s="222">
        <f>+R148+R153</f>
        <v>0</v>
      </c>
      <c r="S155" s="222">
        <f t="shared" ref="S155:AD155" si="268">+S148+S153</f>
        <v>8541.6666666666661</v>
      </c>
      <c r="T155" s="222">
        <f t="shared" si="268"/>
        <v>8541.6666666666661</v>
      </c>
      <c r="U155" s="222">
        <f t="shared" si="268"/>
        <v>8541.6666666666661</v>
      </c>
      <c r="V155" s="222">
        <f t="shared" si="268"/>
        <v>8541.6666666666661</v>
      </c>
      <c r="W155" s="222">
        <f t="shared" si="268"/>
        <v>8541.6666666666661</v>
      </c>
      <c r="X155" s="222">
        <f t="shared" si="268"/>
        <v>8541.6666666666661</v>
      </c>
      <c r="Y155" s="222">
        <f t="shared" si="268"/>
        <v>8541.6666666666661</v>
      </c>
      <c r="Z155" s="222">
        <f t="shared" si="268"/>
        <v>8541.6666666666661</v>
      </c>
      <c r="AA155" s="222">
        <f t="shared" si="268"/>
        <v>8541.6666666666661</v>
      </c>
      <c r="AB155" s="222">
        <f t="shared" si="268"/>
        <v>8541.6666666666661</v>
      </c>
      <c r="AC155" s="222">
        <f t="shared" si="268"/>
        <v>8541.6666666666661</v>
      </c>
      <c r="AD155" s="222">
        <f t="shared" si="268"/>
        <v>93958.333333333343</v>
      </c>
    </row>
    <row r="156" spans="1:30">
      <c r="P156" s="329"/>
    </row>
    <row r="157" spans="1:30">
      <c r="A157" s="23" t="str">
        <f>+A51</f>
        <v>Total Headcount</v>
      </c>
      <c r="B157" s="18"/>
      <c r="C157" s="18"/>
      <c r="D157" s="18"/>
      <c r="E157" s="18"/>
      <c r="F157" s="18"/>
      <c r="G157" s="18"/>
      <c r="H157" s="18"/>
      <c r="I157" s="18"/>
      <c r="J157" s="18"/>
      <c r="K157" s="18"/>
      <c r="L157" s="18"/>
      <c r="M157" s="18"/>
      <c r="N157" s="18"/>
      <c r="O157" s="63" t="str">
        <f>+O1</f>
        <v>Draft 1.0</v>
      </c>
      <c r="P157" s="23" t="str">
        <f>+A157</f>
        <v>Total Headcount</v>
      </c>
      <c r="Q157" s="18"/>
      <c r="R157" s="18"/>
      <c r="S157" s="18"/>
      <c r="T157" s="18"/>
      <c r="U157" s="18"/>
      <c r="V157" s="18"/>
      <c r="W157" s="18"/>
      <c r="X157" s="18"/>
      <c r="Y157" s="18"/>
      <c r="Z157" s="18"/>
      <c r="AA157" s="18"/>
      <c r="AB157" s="18"/>
      <c r="AC157" s="18"/>
      <c r="AD157" s="63" t="str">
        <f>+O157</f>
        <v>Draft 1.0</v>
      </c>
    </row>
    <row r="158" spans="1:30" ht="21" customHeight="1">
      <c r="A158" s="19" t="s">
        <v>185</v>
      </c>
      <c r="B158" s="18"/>
      <c r="C158" s="18"/>
      <c r="D158" s="18"/>
      <c r="E158" s="18"/>
      <c r="F158" s="18"/>
      <c r="G158" s="18"/>
      <c r="H158" s="18"/>
      <c r="I158" s="18"/>
      <c r="J158" s="18"/>
      <c r="K158" s="18"/>
      <c r="L158" s="18"/>
      <c r="M158" s="18"/>
      <c r="N158" s="324"/>
      <c r="O158" s="18"/>
      <c r="P158" s="19" t="str">
        <f>+A158</f>
        <v>FACULTY SALARIES</v>
      </c>
      <c r="Q158" s="18"/>
      <c r="R158" s="18"/>
      <c r="S158" s="18"/>
      <c r="T158" s="18"/>
      <c r="U158" s="18"/>
      <c r="V158" s="18"/>
      <c r="W158" s="18"/>
      <c r="X158" s="18"/>
      <c r="Y158" s="18"/>
      <c r="Z158" s="18"/>
      <c r="AA158" s="18"/>
      <c r="AB158" s="18"/>
      <c r="AC158" s="324"/>
      <c r="AD158" s="18"/>
    </row>
    <row r="159" spans="1:30">
      <c r="A159" s="20">
        <f>+A3</f>
        <v>2015</v>
      </c>
      <c r="P159" s="20">
        <f>+P3</f>
        <v>2016</v>
      </c>
    </row>
    <row r="160" spans="1:30">
      <c r="C160" s="425" t="str">
        <f>IF(C$4="","",C$4)</f>
        <v>Month</v>
      </c>
      <c r="D160" s="425" t="str">
        <f>IF(D$4="","",D$4)</f>
        <v/>
      </c>
      <c r="E160" s="25" t="str">
        <f t="shared" ref="E160:N160" si="269">IF(E$4="","",E$4)</f>
        <v/>
      </c>
      <c r="F160" s="25" t="str">
        <f t="shared" si="269"/>
        <v/>
      </c>
      <c r="G160" s="25" t="str">
        <f t="shared" si="269"/>
        <v/>
      </c>
      <c r="H160" s="25" t="str">
        <f t="shared" si="269"/>
        <v/>
      </c>
      <c r="I160" s="25" t="str">
        <f t="shared" si="269"/>
        <v/>
      </c>
      <c r="J160" s="25" t="str">
        <f t="shared" si="269"/>
        <v/>
      </c>
      <c r="K160" s="25" t="str">
        <f t="shared" si="269"/>
        <v/>
      </c>
      <c r="L160" s="25" t="str">
        <f t="shared" si="269"/>
        <v/>
      </c>
      <c r="M160" s="25" t="str">
        <f t="shared" si="269"/>
        <v/>
      </c>
      <c r="N160" s="25" t="str">
        <f t="shared" si="269"/>
        <v/>
      </c>
      <c r="O160" s="22" t="s">
        <v>1</v>
      </c>
      <c r="R160" s="146" t="str">
        <f>+R4</f>
        <v>Month</v>
      </c>
      <c r="S160" s="146">
        <f t="shared" ref="S160:AD160" si="270">+S4</f>
        <v>0</v>
      </c>
      <c r="T160" s="146">
        <f t="shared" si="270"/>
        <v>0</v>
      </c>
      <c r="U160" s="146">
        <f t="shared" si="270"/>
        <v>0</v>
      </c>
      <c r="V160" s="146">
        <f t="shared" si="270"/>
        <v>0</v>
      </c>
      <c r="W160" s="146">
        <f t="shared" si="270"/>
        <v>0</v>
      </c>
      <c r="X160" s="146">
        <f t="shared" si="270"/>
        <v>0</v>
      </c>
      <c r="Y160" s="146">
        <f t="shared" si="270"/>
        <v>0</v>
      </c>
      <c r="Z160" s="146">
        <f t="shared" si="270"/>
        <v>0</v>
      </c>
      <c r="AA160" s="146">
        <f t="shared" si="270"/>
        <v>0</v>
      </c>
      <c r="AB160" s="146">
        <f t="shared" si="270"/>
        <v>0</v>
      </c>
      <c r="AC160" s="146">
        <f t="shared" si="270"/>
        <v>0</v>
      </c>
      <c r="AD160" s="146" t="str">
        <f t="shared" si="270"/>
        <v>Total</v>
      </c>
    </row>
    <row r="161" spans="1:30" ht="18" thickBot="1">
      <c r="A161" s="320"/>
      <c r="B161" s="152"/>
      <c r="C161" s="426" t="str">
        <f>+C$5</f>
        <v>July</v>
      </c>
      <c r="D161" s="426" t="str">
        <f t="shared" ref="D161:N161" si="271">+D$5</f>
        <v>Aug</v>
      </c>
      <c r="E161" s="426" t="str">
        <f t="shared" si="271"/>
        <v>Sept</v>
      </c>
      <c r="F161" s="426" t="str">
        <f t="shared" si="271"/>
        <v>Oct</v>
      </c>
      <c r="G161" s="426" t="str">
        <f t="shared" si="271"/>
        <v>Nov</v>
      </c>
      <c r="H161" s="426" t="str">
        <f t="shared" si="271"/>
        <v>Dec</v>
      </c>
      <c r="I161" s="426" t="str">
        <f t="shared" si="271"/>
        <v>Jan</v>
      </c>
      <c r="J161" s="426" t="str">
        <f t="shared" si="271"/>
        <v>Feb</v>
      </c>
      <c r="K161" s="426" t="str">
        <f t="shared" si="271"/>
        <v>March</v>
      </c>
      <c r="L161" s="426" t="str">
        <f t="shared" si="271"/>
        <v>April</v>
      </c>
      <c r="M161" s="426" t="str">
        <f t="shared" si="271"/>
        <v>May</v>
      </c>
      <c r="N161" s="426" t="str">
        <f t="shared" si="271"/>
        <v>June</v>
      </c>
      <c r="O161" s="27" t="s">
        <v>144</v>
      </c>
      <c r="P161" s="320"/>
      <c r="Q161" s="152"/>
      <c r="R161" s="426" t="str">
        <f>+R5</f>
        <v>July</v>
      </c>
      <c r="S161" s="426" t="str">
        <f t="shared" ref="S161:AD161" si="272">+S5</f>
        <v>Aug</v>
      </c>
      <c r="T161" s="426" t="str">
        <f t="shared" si="272"/>
        <v>Sept</v>
      </c>
      <c r="U161" s="426" t="str">
        <f t="shared" si="272"/>
        <v>Oct</v>
      </c>
      <c r="V161" s="426" t="str">
        <f t="shared" si="272"/>
        <v>Nov</v>
      </c>
      <c r="W161" s="426" t="str">
        <f t="shared" si="272"/>
        <v>Dec</v>
      </c>
      <c r="X161" s="426" t="str">
        <f t="shared" si="272"/>
        <v>Jan</v>
      </c>
      <c r="Y161" s="426" t="str">
        <f t="shared" si="272"/>
        <v>Feb</v>
      </c>
      <c r="Z161" s="426" t="str">
        <f t="shared" si="272"/>
        <v>March</v>
      </c>
      <c r="AA161" s="426" t="str">
        <f t="shared" si="272"/>
        <v>April</v>
      </c>
      <c r="AB161" s="426" t="str">
        <f t="shared" si="272"/>
        <v>May</v>
      </c>
      <c r="AC161" s="426" t="str">
        <f t="shared" si="272"/>
        <v>June</v>
      </c>
      <c r="AD161" s="426" t="str">
        <f t="shared" si="272"/>
        <v>Man Months</v>
      </c>
    </row>
    <row r="162" spans="1:30" ht="21">
      <c r="A162" s="419" t="str">
        <f>IF(+A58="","",+A58)</f>
        <v>FACULTY</v>
      </c>
      <c r="B162" s="416"/>
      <c r="C162" s="417"/>
      <c r="D162" s="417"/>
      <c r="E162" s="417"/>
      <c r="F162" s="417"/>
      <c r="G162" s="417"/>
      <c r="H162" s="417"/>
      <c r="I162" s="417"/>
      <c r="J162" s="417"/>
      <c r="K162" s="417"/>
      <c r="L162" s="417"/>
      <c r="M162" s="417"/>
      <c r="N162" s="417"/>
      <c r="O162" s="418"/>
      <c r="P162" s="42"/>
      <c r="Q162" s="416"/>
      <c r="R162" s="417"/>
      <c r="S162" s="417"/>
      <c r="T162" s="417"/>
      <c r="U162" s="417"/>
      <c r="V162" s="417"/>
      <c r="W162" s="417"/>
      <c r="X162" s="417"/>
      <c r="Y162" s="417"/>
      <c r="Z162" s="417"/>
      <c r="AA162" s="417"/>
      <c r="AB162" s="417"/>
      <c r="AC162" s="417"/>
      <c r="AD162" s="418"/>
    </row>
    <row r="163" spans="1:30" ht="17.25" customHeight="1">
      <c r="A163" s="419"/>
      <c r="B163" s="416"/>
      <c r="C163" s="417"/>
      <c r="D163" s="417"/>
      <c r="E163" s="417"/>
      <c r="F163" s="417"/>
      <c r="G163" s="417"/>
      <c r="H163" s="417"/>
      <c r="I163" s="417"/>
      <c r="J163" s="417"/>
      <c r="K163" s="417"/>
      <c r="L163" s="417"/>
      <c r="M163" s="417"/>
      <c r="N163" s="417"/>
      <c r="O163" s="418"/>
      <c r="P163" s="42"/>
      <c r="Q163" s="416"/>
      <c r="R163" s="417"/>
      <c r="S163" s="417"/>
      <c r="T163" s="417"/>
      <c r="U163" s="417"/>
      <c r="V163" s="417"/>
      <c r="W163" s="417"/>
      <c r="X163" s="417"/>
      <c r="Y163" s="417"/>
      <c r="Z163" s="417"/>
      <c r="AA163" s="417"/>
      <c r="AB163" s="417"/>
      <c r="AC163" s="417"/>
      <c r="AD163" s="418"/>
    </row>
    <row r="164" spans="1:30" ht="18">
      <c r="A164" s="380" t="s">
        <v>182</v>
      </c>
      <c r="B164" s="388" t="s">
        <v>108</v>
      </c>
      <c r="C164" s="45"/>
      <c r="D164" s="45"/>
      <c r="E164" s="45"/>
      <c r="F164" s="45"/>
      <c r="G164" s="45"/>
      <c r="H164" s="45"/>
      <c r="I164" s="45"/>
      <c r="J164" s="45"/>
      <c r="K164" s="45"/>
      <c r="L164" s="45"/>
      <c r="M164" s="45"/>
      <c r="N164" s="45"/>
      <c r="O164" s="367"/>
      <c r="P164" s="380" t="str">
        <f>IF(A164="","",+A164)</f>
        <v>Position</v>
      </c>
      <c r="Q164" s="151" t="str">
        <f>+B164</f>
        <v>Salary</v>
      </c>
      <c r="R164" s="45"/>
      <c r="S164" s="45"/>
      <c r="T164" s="45"/>
      <c r="U164" s="45"/>
      <c r="V164" s="45"/>
      <c r="W164" s="45"/>
      <c r="X164" s="45"/>
      <c r="Y164" s="45"/>
      <c r="Z164" s="45"/>
      <c r="AA164" s="45"/>
      <c r="AB164" s="45"/>
      <c r="AC164" s="45"/>
      <c r="AD164" s="405"/>
    </row>
    <row r="165" spans="1:30">
      <c r="A165" s="41" t="str">
        <f>IF(+A61="","",+A61)</f>
        <v>Instructor - Grade 1</v>
      </c>
      <c r="B165" s="275">
        <v>40000</v>
      </c>
      <c r="C165" s="44">
        <f>IF(C61=0,0,IF(C61&gt;0,IF($B165=0,"SALARY?",C61*($B165/12))))</f>
        <v>0</v>
      </c>
      <c r="D165" s="44">
        <f t="shared" ref="D165:N165" si="273">IF(D61=0,0,IF(D61&gt;0,IF($B165=0,"SALARY?",IF(D61&gt;C61,D61*($B165/12),IF(D61&lt;C61,D61*($B165/12),IF(C165&gt;($B165/12),C165,D61*($B165/12)))))))</f>
        <v>3333.3333333333335</v>
      </c>
      <c r="E165" s="44">
        <f t="shared" si="273"/>
        <v>3333.3333333333335</v>
      </c>
      <c r="F165" s="44">
        <f t="shared" si="273"/>
        <v>3333.3333333333335</v>
      </c>
      <c r="G165" s="44">
        <f t="shared" si="273"/>
        <v>3333.3333333333335</v>
      </c>
      <c r="H165" s="44">
        <f t="shared" si="273"/>
        <v>3333.3333333333335</v>
      </c>
      <c r="I165" s="44">
        <f t="shared" si="273"/>
        <v>3333.3333333333335</v>
      </c>
      <c r="J165" s="44">
        <f t="shared" si="273"/>
        <v>3333.3333333333335</v>
      </c>
      <c r="K165" s="44">
        <f t="shared" si="273"/>
        <v>3333.3333333333335</v>
      </c>
      <c r="L165" s="44">
        <f t="shared" si="273"/>
        <v>3333.3333333333335</v>
      </c>
      <c r="M165" s="44">
        <f t="shared" si="273"/>
        <v>3333.3333333333335</v>
      </c>
      <c r="N165" s="44">
        <f t="shared" si="273"/>
        <v>3333.3333333333335</v>
      </c>
      <c r="O165" s="366">
        <f t="shared" ref="O165:O196" si="274">SUM(C165:N165)</f>
        <v>36666.666666666664</v>
      </c>
      <c r="P165" s="41" t="str">
        <f t="shared" ref="P165:P199" si="275">IF(A165="","",+A165)</f>
        <v>Instructor - Grade 1</v>
      </c>
      <c r="Q165" s="71">
        <f t="shared" ref="Q165:Q199" si="276">+B165</f>
        <v>40000</v>
      </c>
      <c r="R165" s="408">
        <f>IF(R61=0,0,IF(R61&gt;0,IF($Q165=0,"SALARY?",R61*($Q165/12))))</f>
        <v>0</v>
      </c>
      <c r="S165" s="409">
        <f t="shared" ref="S165:AC165" si="277">IF(S61=0,0,IF(S61&gt;0,IF($Q165=0,"SALARY?",IF(R165&gt;(S61*R165/12),R165,S61*($Q165/12)))))</f>
        <v>3333.3333333333335</v>
      </c>
      <c r="T165" s="409">
        <f t="shared" si="277"/>
        <v>3333.3333333333335</v>
      </c>
      <c r="U165" s="409">
        <f t="shared" si="277"/>
        <v>3333.3333333333335</v>
      </c>
      <c r="V165" s="409">
        <f t="shared" si="277"/>
        <v>3333.3333333333335</v>
      </c>
      <c r="W165" s="409">
        <f t="shared" si="277"/>
        <v>3333.3333333333335</v>
      </c>
      <c r="X165" s="409">
        <f t="shared" si="277"/>
        <v>3333.3333333333335</v>
      </c>
      <c r="Y165" s="409">
        <f t="shared" si="277"/>
        <v>3333.3333333333335</v>
      </c>
      <c r="Z165" s="409">
        <f t="shared" si="277"/>
        <v>3333.3333333333335</v>
      </c>
      <c r="AA165" s="409">
        <f t="shared" si="277"/>
        <v>3333.3333333333335</v>
      </c>
      <c r="AB165" s="409">
        <f t="shared" si="277"/>
        <v>3333.3333333333335</v>
      </c>
      <c r="AC165" s="410">
        <f t="shared" si="277"/>
        <v>3333.3333333333335</v>
      </c>
      <c r="AD165" s="367">
        <f t="shared" ref="AD165:AD191" si="278">SUM(R165:AC165)</f>
        <v>36666.666666666664</v>
      </c>
    </row>
    <row r="166" spans="1:30">
      <c r="A166" s="41" t="str">
        <f>IF(+A62="","",+A62)</f>
        <v>Instructor - Grade 2</v>
      </c>
      <c r="B166" s="275">
        <f>+B165</f>
        <v>40000</v>
      </c>
      <c r="C166" s="44">
        <f>IF(C62=0,0,IF(C62&gt;0,IF($B166=0,"SALARY?",C62*($B166/12))))</f>
        <v>0</v>
      </c>
      <c r="D166" s="44">
        <f t="shared" ref="D166:N166" si="279">IF(D62=0,0,IF(D62&gt;0,IF($B166=0,"SALARY?",IF(D62&gt;C62,D62*($B166/12),IF(D62&lt;C62,D62*($B166/12),IF(C166&gt;($B166/12),C166,D62*($B166/12)))))))</f>
        <v>3333.3333333333335</v>
      </c>
      <c r="E166" s="44">
        <f t="shared" si="279"/>
        <v>3333.3333333333335</v>
      </c>
      <c r="F166" s="44">
        <f t="shared" si="279"/>
        <v>3333.3333333333335</v>
      </c>
      <c r="G166" s="44">
        <f t="shared" si="279"/>
        <v>3333.3333333333335</v>
      </c>
      <c r="H166" s="44">
        <f t="shared" si="279"/>
        <v>3333.3333333333335</v>
      </c>
      <c r="I166" s="44">
        <f t="shared" si="279"/>
        <v>3333.3333333333335</v>
      </c>
      <c r="J166" s="44">
        <f t="shared" si="279"/>
        <v>3333.3333333333335</v>
      </c>
      <c r="K166" s="44">
        <f t="shared" si="279"/>
        <v>3333.3333333333335</v>
      </c>
      <c r="L166" s="44">
        <f t="shared" si="279"/>
        <v>3333.3333333333335</v>
      </c>
      <c r="M166" s="44">
        <f t="shared" si="279"/>
        <v>3333.3333333333335</v>
      </c>
      <c r="N166" s="44">
        <f t="shared" si="279"/>
        <v>3333.3333333333335</v>
      </c>
      <c r="O166" s="366">
        <f t="shared" si="274"/>
        <v>36666.666666666664</v>
      </c>
      <c r="P166" s="41" t="str">
        <f t="shared" si="275"/>
        <v>Instructor - Grade 2</v>
      </c>
      <c r="Q166" s="71">
        <f t="shared" si="276"/>
        <v>40000</v>
      </c>
      <c r="R166" s="411">
        <f>IF(R62=0,0,IF(R62&gt;0,IF($Q166=0,"SALARY?",R62*($Q166/12))))</f>
        <v>0</v>
      </c>
      <c r="S166" s="44">
        <f t="shared" ref="S166:AC166" si="280">IF(S62=0,0,IF(S62&gt;0,IF($Q166=0,"SALARY?",IF(R166&gt;(S62*R166/12),R166,S62*($Q166/12)))))</f>
        <v>3333.3333333333335</v>
      </c>
      <c r="T166" s="44">
        <f t="shared" si="280"/>
        <v>3333.3333333333335</v>
      </c>
      <c r="U166" s="44">
        <f t="shared" si="280"/>
        <v>3333.3333333333335</v>
      </c>
      <c r="V166" s="44">
        <f t="shared" si="280"/>
        <v>3333.3333333333335</v>
      </c>
      <c r="W166" s="44">
        <f t="shared" si="280"/>
        <v>3333.3333333333335</v>
      </c>
      <c r="X166" s="44">
        <f t="shared" si="280"/>
        <v>3333.3333333333335</v>
      </c>
      <c r="Y166" s="44">
        <f t="shared" si="280"/>
        <v>3333.3333333333335</v>
      </c>
      <c r="Z166" s="44">
        <f t="shared" si="280"/>
        <v>3333.3333333333335</v>
      </c>
      <c r="AA166" s="44">
        <f t="shared" si="280"/>
        <v>3333.3333333333335</v>
      </c>
      <c r="AB166" s="44">
        <f t="shared" si="280"/>
        <v>3333.3333333333335</v>
      </c>
      <c r="AC166" s="412">
        <f t="shared" si="280"/>
        <v>3333.3333333333335</v>
      </c>
      <c r="AD166" s="367">
        <f t="shared" si="278"/>
        <v>36666.666666666664</v>
      </c>
    </row>
    <row r="167" spans="1:30">
      <c r="A167" s="41" t="str">
        <f t="shared" ref="A167:A199" si="281">IF(+A63="","",+A63)</f>
        <v>Instructor - Grade 3</v>
      </c>
      <c r="B167" s="275">
        <f t="shared" ref="B167:B171" si="282">+B166</f>
        <v>40000</v>
      </c>
      <c r="C167" s="44">
        <f>IF(C63=0,0,IF(C63&gt;0,IF($B167=0,"SALARY?",C63*($B167/12))))</f>
        <v>0</v>
      </c>
      <c r="D167" s="44">
        <f t="shared" ref="D167:N167" si="283">IF(D63=0,0,IF(D63&gt;0,IF($B167=0,"SALARY?",IF(D63&gt;C63,D63*($B167/12),IF(D63&lt;C63,D63*($B167/12),IF(C167&gt;($B167/12),C167,D63*($B167/12)))))))</f>
        <v>3333.3333333333335</v>
      </c>
      <c r="E167" s="44">
        <f t="shared" si="283"/>
        <v>3333.3333333333335</v>
      </c>
      <c r="F167" s="44">
        <f t="shared" si="283"/>
        <v>3333.3333333333335</v>
      </c>
      <c r="G167" s="44">
        <f t="shared" si="283"/>
        <v>3333.3333333333335</v>
      </c>
      <c r="H167" s="44">
        <f t="shared" si="283"/>
        <v>3333.3333333333335</v>
      </c>
      <c r="I167" s="44">
        <f t="shared" si="283"/>
        <v>3333.3333333333335</v>
      </c>
      <c r="J167" s="44">
        <f t="shared" si="283"/>
        <v>3333.3333333333335</v>
      </c>
      <c r="K167" s="44">
        <f t="shared" si="283"/>
        <v>3333.3333333333335</v>
      </c>
      <c r="L167" s="44">
        <f t="shared" si="283"/>
        <v>3333.3333333333335</v>
      </c>
      <c r="M167" s="44">
        <f t="shared" si="283"/>
        <v>3333.3333333333335</v>
      </c>
      <c r="N167" s="44">
        <f t="shared" si="283"/>
        <v>3333.3333333333335</v>
      </c>
      <c r="O167" s="366">
        <f t="shared" si="274"/>
        <v>36666.666666666664</v>
      </c>
      <c r="P167" s="41" t="str">
        <f t="shared" si="275"/>
        <v>Instructor - Grade 3</v>
      </c>
      <c r="Q167" s="71">
        <f t="shared" si="276"/>
        <v>40000</v>
      </c>
      <c r="R167" s="411">
        <f>IF(R63=0,0,IF(R63&gt;0,IF($Q167=0,"SALARY?",R63*($Q167/12))))</f>
        <v>0</v>
      </c>
      <c r="S167" s="44">
        <f t="shared" ref="S167:AC167" si="284">IF(S63=0,0,IF(S63&gt;0,IF($Q167=0,"SALARY?",IF(R167&gt;(S63*R167/12),R167,S63*($Q167/12)))))</f>
        <v>3333.3333333333335</v>
      </c>
      <c r="T167" s="44">
        <f t="shared" si="284"/>
        <v>3333.3333333333335</v>
      </c>
      <c r="U167" s="44">
        <f t="shared" si="284"/>
        <v>3333.3333333333335</v>
      </c>
      <c r="V167" s="44">
        <f t="shared" si="284"/>
        <v>3333.3333333333335</v>
      </c>
      <c r="W167" s="44">
        <f t="shared" si="284"/>
        <v>3333.3333333333335</v>
      </c>
      <c r="X167" s="44">
        <f t="shared" si="284"/>
        <v>3333.3333333333335</v>
      </c>
      <c r="Y167" s="44">
        <f t="shared" si="284"/>
        <v>3333.3333333333335</v>
      </c>
      <c r="Z167" s="44">
        <f t="shared" si="284"/>
        <v>3333.3333333333335</v>
      </c>
      <c r="AA167" s="44">
        <f t="shared" si="284"/>
        <v>3333.3333333333335</v>
      </c>
      <c r="AB167" s="44">
        <f t="shared" si="284"/>
        <v>3333.3333333333335</v>
      </c>
      <c r="AC167" s="412">
        <f t="shared" si="284"/>
        <v>3333.3333333333335</v>
      </c>
      <c r="AD167" s="367">
        <f t="shared" si="278"/>
        <v>36666.666666666664</v>
      </c>
    </row>
    <row r="168" spans="1:30">
      <c r="A168" s="41" t="str">
        <f t="shared" si="281"/>
        <v>Instructor - Grade 4</v>
      </c>
      <c r="B168" s="275">
        <f t="shared" si="282"/>
        <v>40000</v>
      </c>
      <c r="C168" s="44">
        <f t="shared" ref="C168:C199" si="285">IF(C64=0,0,IF(C64&gt;0,IF($B168=0,"SALARY?",C64*($B168/12))))</f>
        <v>0</v>
      </c>
      <c r="D168" s="44">
        <f t="shared" ref="D168:N168" si="286">IF(D64=0,0,IF(D64&gt;0,IF($B168=0,"SALARY?",IF(D64&gt;C64,D64*($B168/12),IF(D64&lt;C64,D64*($B168/12),IF(C168&gt;($B168/12),C168,D64*($B168/12)))))))</f>
        <v>3333.3333333333335</v>
      </c>
      <c r="E168" s="44">
        <f t="shared" si="286"/>
        <v>3333.3333333333335</v>
      </c>
      <c r="F168" s="44">
        <f t="shared" si="286"/>
        <v>3333.3333333333335</v>
      </c>
      <c r="G168" s="44">
        <f t="shared" si="286"/>
        <v>3333.3333333333335</v>
      </c>
      <c r="H168" s="44">
        <f t="shared" si="286"/>
        <v>3333.3333333333335</v>
      </c>
      <c r="I168" s="44">
        <f t="shared" si="286"/>
        <v>3333.3333333333335</v>
      </c>
      <c r="J168" s="44">
        <f t="shared" si="286"/>
        <v>3333.3333333333335</v>
      </c>
      <c r="K168" s="44">
        <f t="shared" si="286"/>
        <v>3333.3333333333335</v>
      </c>
      <c r="L168" s="44">
        <f t="shared" si="286"/>
        <v>3333.3333333333335</v>
      </c>
      <c r="M168" s="44">
        <f t="shared" si="286"/>
        <v>3333.3333333333335</v>
      </c>
      <c r="N168" s="44">
        <f t="shared" si="286"/>
        <v>3333.3333333333335</v>
      </c>
      <c r="O168" s="366">
        <f t="shared" si="274"/>
        <v>36666.666666666664</v>
      </c>
      <c r="P168" s="41" t="str">
        <f t="shared" si="275"/>
        <v>Instructor - Grade 4</v>
      </c>
      <c r="Q168" s="71">
        <f t="shared" si="276"/>
        <v>40000</v>
      </c>
      <c r="R168" s="411">
        <f>IF(R64=0,0,IF(R64&gt;0,IF($Q168=0,"SALARY?",R64*($Q168/12))))</f>
        <v>0</v>
      </c>
      <c r="S168" s="44">
        <f t="shared" ref="S168:AC168" si="287">IF(S64=0,0,IF(S64&gt;0,IF($Q168=0,"SALARY?",IF(R168&gt;(S64*R168/12),R168,S64*($Q168/12)))))</f>
        <v>3333.3333333333335</v>
      </c>
      <c r="T168" s="44">
        <f t="shared" si="287"/>
        <v>3333.3333333333335</v>
      </c>
      <c r="U168" s="44">
        <f t="shared" si="287"/>
        <v>3333.3333333333335</v>
      </c>
      <c r="V168" s="44">
        <f t="shared" si="287"/>
        <v>3333.3333333333335</v>
      </c>
      <c r="W168" s="44">
        <f t="shared" si="287"/>
        <v>3333.3333333333335</v>
      </c>
      <c r="X168" s="44">
        <f t="shared" si="287"/>
        <v>3333.3333333333335</v>
      </c>
      <c r="Y168" s="44">
        <f t="shared" si="287"/>
        <v>3333.3333333333335</v>
      </c>
      <c r="Z168" s="44">
        <f t="shared" si="287"/>
        <v>3333.3333333333335</v>
      </c>
      <c r="AA168" s="44">
        <f t="shared" si="287"/>
        <v>3333.3333333333335</v>
      </c>
      <c r="AB168" s="44">
        <f t="shared" si="287"/>
        <v>3333.3333333333335</v>
      </c>
      <c r="AC168" s="412">
        <f t="shared" si="287"/>
        <v>3333.3333333333335</v>
      </c>
      <c r="AD168" s="367">
        <f t="shared" si="278"/>
        <v>36666.666666666664</v>
      </c>
    </row>
    <row r="169" spans="1:30">
      <c r="A169" s="41" t="str">
        <f t="shared" si="281"/>
        <v>Instructor - Grade 5</v>
      </c>
      <c r="B169" s="275">
        <f t="shared" si="282"/>
        <v>40000</v>
      </c>
      <c r="C169" s="44">
        <f t="shared" si="285"/>
        <v>0</v>
      </c>
      <c r="D169" s="44">
        <f t="shared" ref="D169:N169" si="288">IF(D65=0,0,IF(D65&gt;0,IF($B169=0,"SALARY?",IF(D65&gt;C65,D65*($B169/12),IF(D65&lt;C65,D65*($B169/12),IF(C169&gt;($B169/12),C169,D65*($B169/12)))))))</f>
        <v>3333.3333333333335</v>
      </c>
      <c r="E169" s="44">
        <f t="shared" si="288"/>
        <v>3333.3333333333335</v>
      </c>
      <c r="F169" s="44">
        <f t="shared" si="288"/>
        <v>3333.3333333333335</v>
      </c>
      <c r="G169" s="44">
        <f t="shared" si="288"/>
        <v>3333.3333333333335</v>
      </c>
      <c r="H169" s="44">
        <f t="shared" si="288"/>
        <v>3333.3333333333335</v>
      </c>
      <c r="I169" s="44">
        <f t="shared" si="288"/>
        <v>3333.3333333333335</v>
      </c>
      <c r="J169" s="44">
        <f t="shared" si="288"/>
        <v>3333.3333333333335</v>
      </c>
      <c r="K169" s="44">
        <f t="shared" si="288"/>
        <v>3333.3333333333335</v>
      </c>
      <c r="L169" s="44">
        <f t="shared" si="288"/>
        <v>3333.3333333333335</v>
      </c>
      <c r="M169" s="44">
        <f t="shared" si="288"/>
        <v>3333.3333333333335</v>
      </c>
      <c r="N169" s="44">
        <f t="shared" si="288"/>
        <v>3333.3333333333335</v>
      </c>
      <c r="O169" s="366">
        <f t="shared" si="274"/>
        <v>36666.666666666664</v>
      </c>
      <c r="P169" s="41" t="str">
        <f t="shared" si="275"/>
        <v>Instructor - Grade 5</v>
      </c>
      <c r="Q169" s="71">
        <f t="shared" si="276"/>
        <v>40000</v>
      </c>
      <c r="R169" s="411">
        <f>IF(R65=0,0,IF(R65&gt;0,IF($Q169=0,"SALARY?",R65*($Q169/12))))</f>
        <v>0</v>
      </c>
      <c r="S169" s="44">
        <f t="shared" ref="S169:AC169" si="289">IF(S65=0,0,IF(S65&gt;0,IF($Q169=0,"SALARY?",IF(R169&gt;(S65*R169/12),R169,S65*($Q169/12)))))</f>
        <v>3333.3333333333335</v>
      </c>
      <c r="T169" s="44">
        <f t="shared" si="289"/>
        <v>3333.3333333333335</v>
      </c>
      <c r="U169" s="44">
        <f t="shared" si="289"/>
        <v>3333.3333333333335</v>
      </c>
      <c r="V169" s="44">
        <f t="shared" si="289"/>
        <v>3333.3333333333335</v>
      </c>
      <c r="W169" s="44">
        <f t="shared" si="289"/>
        <v>3333.3333333333335</v>
      </c>
      <c r="X169" s="44">
        <f t="shared" si="289"/>
        <v>3333.3333333333335</v>
      </c>
      <c r="Y169" s="44">
        <f t="shared" si="289"/>
        <v>3333.3333333333335</v>
      </c>
      <c r="Z169" s="44">
        <f t="shared" si="289"/>
        <v>3333.3333333333335</v>
      </c>
      <c r="AA169" s="44">
        <f t="shared" si="289"/>
        <v>3333.3333333333335</v>
      </c>
      <c r="AB169" s="44">
        <f t="shared" si="289"/>
        <v>3333.3333333333335</v>
      </c>
      <c r="AC169" s="412">
        <f t="shared" si="289"/>
        <v>3333.3333333333335</v>
      </c>
      <c r="AD169" s="367">
        <f t="shared" si="278"/>
        <v>36666.666666666664</v>
      </c>
    </row>
    <row r="170" spans="1:30">
      <c r="A170" s="41" t="str">
        <f t="shared" si="281"/>
        <v>Instructor - Grade 6</v>
      </c>
      <c r="B170" s="275">
        <f t="shared" si="282"/>
        <v>40000</v>
      </c>
      <c r="C170" s="44">
        <f t="shared" si="285"/>
        <v>0</v>
      </c>
      <c r="D170" s="44">
        <f t="shared" ref="D170:N170" si="290">IF(D66=0,0,IF(D66&gt;0,IF($B170=0,"SALARY?",IF(D66&gt;C66,D66*($B170/12),IF(D66&lt;C66,D66*($B170/12),IF(C170&gt;($B170/12),C170,D66*($B170/12)))))))</f>
        <v>3333.3333333333335</v>
      </c>
      <c r="E170" s="44">
        <f t="shared" si="290"/>
        <v>3333.3333333333335</v>
      </c>
      <c r="F170" s="44">
        <f t="shared" si="290"/>
        <v>3333.3333333333335</v>
      </c>
      <c r="G170" s="44">
        <f t="shared" si="290"/>
        <v>3333.3333333333335</v>
      </c>
      <c r="H170" s="44">
        <f t="shared" si="290"/>
        <v>3333.3333333333335</v>
      </c>
      <c r="I170" s="44">
        <f t="shared" si="290"/>
        <v>3333.3333333333335</v>
      </c>
      <c r="J170" s="44">
        <f t="shared" si="290"/>
        <v>3333.3333333333335</v>
      </c>
      <c r="K170" s="44">
        <f t="shared" si="290"/>
        <v>3333.3333333333335</v>
      </c>
      <c r="L170" s="44">
        <f t="shared" si="290"/>
        <v>3333.3333333333335</v>
      </c>
      <c r="M170" s="44">
        <f t="shared" si="290"/>
        <v>3333.3333333333335</v>
      </c>
      <c r="N170" s="44">
        <f t="shared" si="290"/>
        <v>3333.3333333333335</v>
      </c>
      <c r="O170" s="366">
        <f t="shared" si="274"/>
        <v>36666.666666666664</v>
      </c>
      <c r="P170" s="41" t="str">
        <f t="shared" si="275"/>
        <v>Instructor - Grade 6</v>
      </c>
      <c r="Q170" s="71">
        <f t="shared" si="276"/>
        <v>40000</v>
      </c>
      <c r="R170" s="411">
        <f t="shared" ref="R170:R199" si="291">IF(R66=0,0,IF(R66&gt;0,IF($B170=0,"SALARY?",R66*($B170/12))))</f>
        <v>0</v>
      </c>
      <c r="S170" s="44">
        <f t="shared" ref="S170:AC170" si="292">IF(S66=0,0,IF(S66&gt;0,IF($B170=0,"SALARY?",IF(S66&gt;R66,S66*($B170/12),IF(S66&lt;R66,S66*($B170/12),IF(R170&gt;($B170/12),R170,S66*($B170/12)))))))</f>
        <v>3333.3333333333335</v>
      </c>
      <c r="T170" s="44">
        <f t="shared" si="292"/>
        <v>3333.3333333333335</v>
      </c>
      <c r="U170" s="44">
        <f t="shared" si="292"/>
        <v>3333.3333333333335</v>
      </c>
      <c r="V170" s="44">
        <f t="shared" si="292"/>
        <v>3333.3333333333335</v>
      </c>
      <c r="W170" s="44">
        <f t="shared" si="292"/>
        <v>3333.3333333333335</v>
      </c>
      <c r="X170" s="44">
        <f t="shared" si="292"/>
        <v>3333.3333333333335</v>
      </c>
      <c r="Y170" s="44">
        <f t="shared" si="292"/>
        <v>3333.3333333333335</v>
      </c>
      <c r="Z170" s="44">
        <f t="shared" si="292"/>
        <v>3333.3333333333335</v>
      </c>
      <c r="AA170" s="44">
        <f t="shared" si="292"/>
        <v>3333.3333333333335</v>
      </c>
      <c r="AB170" s="44">
        <f t="shared" si="292"/>
        <v>3333.3333333333335</v>
      </c>
      <c r="AC170" s="412">
        <f t="shared" si="292"/>
        <v>3333.3333333333335</v>
      </c>
      <c r="AD170" s="367">
        <f t="shared" si="278"/>
        <v>36666.666666666664</v>
      </c>
    </row>
    <row r="171" spans="1:30" ht="18" customHeight="1">
      <c r="A171" s="41" t="str">
        <f t="shared" si="281"/>
        <v>Instructor - Grade 7 and 8</v>
      </c>
      <c r="B171" s="275">
        <f t="shared" si="282"/>
        <v>40000</v>
      </c>
      <c r="C171" s="44">
        <f t="shared" si="285"/>
        <v>0</v>
      </c>
      <c r="D171" s="44">
        <f t="shared" ref="D171:N171" si="293">IF(D67=0,0,IF(D67&gt;0,IF($B171=0,"SALARY?",IF(D67&gt;C67,D67*($B171/12),IF(D67&lt;C67,D67*($B171/12),IF(C171&gt;($B171/12),C171,D67*($B171/12)))))))</f>
        <v>3333.3333333333335</v>
      </c>
      <c r="E171" s="44">
        <f t="shared" si="293"/>
        <v>3333.3333333333335</v>
      </c>
      <c r="F171" s="44">
        <f t="shared" si="293"/>
        <v>3333.3333333333335</v>
      </c>
      <c r="G171" s="44">
        <f t="shared" si="293"/>
        <v>3333.3333333333335</v>
      </c>
      <c r="H171" s="44">
        <f t="shared" si="293"/>
        <v>3333.3333333333335</v>
      </c>
      <c r="I171" s="44">
        <f t="shared" si="293"/>
        <v>3333.3333333333335</v>
      </c>
      <c r="J171" s="44">
        <f t="shared" si="293"/>
        <v>3333.3333333333335</v>
      </c>
      <c r="K171" s="44">
        <f t="shared" si="293"/>
        <v>3333.3333333333335</v>
      </c>
      <c r="L171" s="44">
        <f t="shared" si="293"/>
        <v>3333.3333333333335</v>
      </c>
      <c r="M171" s="44">
        <f t="shared" si="293"/>
        <v>3333.3333333333335</v>
      </c>
      <c r="N171" s="44">
        <f t="shared" si="293"/>
        <v>3333.3333333333335</v>
      </c>
      <c r="O171" s="366">
        <f t="shared" si="274"/>
        <v>36666.666666666664</v>
      </c>
      <c r="P171" s="41" t="str">
        <f t="shared" si="275"/>
        <v>Instructor - Grade 7 and 8</v>
      </c>
      <c r="Q171" s="71">
        <f t="shared" si="276"/>
        <v>40000</v>
      </c>
      <c r="R171" s="411">
        <f t="shared" si="291"/>
        <v>0</v>
      </c>
      <c r="S171" s="44">
        <f t="shared" ref="S171:AC171" si="294">IF(S67=0,0,IF(S67&gt;0,IF($B171=0,"SALARY?",IF(S67&gt;R67,S67*($B171/12),IF(S67&lt;R67,S67*($B171/12),IF(R171&gt;($B171/12),R171,S67*($B171/12)))))))</f>
        <v>3333.3333333333335</v>
      </c>
      <c r="T171" s="44">
        <f t="shared" si="294"/>
        <v>3333.3333333333335</v>
      </c>
      <c r="U171" s="44">
        <f t="shared" si="294"/>
        <v>3333.3333333333335</v>
      </c>
      <c r="V171" s="44">
        <f t="shared" si="294"/>
        <v>3333.3333333333335</v>
      </c>
      <c r="W171" s="44">
        <f t="shared" si="294"/>
        <v>3333.3333333333335</v>
      </c>
      <c r="X171" s="44">
        <f t="shared" si="294"/>
        <v>3333.3333333333335</v>
      </c>
      <c r="Y171" s="44">
        <f t="shared" si="294"/>
        <v>3333.3333333333335</v>
      </c>
      <c r="Z171" s="44">
        <f t="shared" si="294"/>
        <v>3333.3333333333335</v>
      </c>
      <c r="AA171" s="44">
        <f t="shared" si="294"/>
        <v>3333.3333333333335</v>
      </c>
      <c r="AB171" s="44">
        <f t="shared" si="294"/>
        <v>3333.3333333333335</v>
      </c>
      <c r="AC171" s="412">
        <f t="shared" si="294"/>
        <v>3333.3333333333335</v>
      </c>
      <c r="AD171" s="367">
        <f t="shared" si="278"/>
        <v>36666.666666666664</v>
      </c>
    </row>
    <row r="172" spans="1:30">
      <c r="A172" s="41" t="str">
        <f t="shared" si="281"/>
        <v>Other</v>
      </c>
      <c r="B172" s="275">
        <v>0</v>
      </c>
      <c r="C172" s="44">
        <f t="shared" si="285"/>
        <v>0</v>
      </c>
      <c r="D172" s="44">
        <f t="shared" ref="D172:N172" si="295">IF(D68=0,0,IF(D68&gt;0,IF($B172=0,"SALARY?",IF(D68&gt;C68,D68*($B172/12),IF(D68&lt;C68,D68*($B172/12),IF(C172&gt;($B172/12),C172,D68*($B172/12)))))))</f>
        <v>0</v>
      </c>
      <c r="E172" s="44">
        <f t="shared" si="295"/>
        <v>0</v>
      </c>
      <c r="F172" s="44">
        <f t="shared" si="295"/>
        <v>0</v>
      </c>
      <c r="G172" s="44">
        <f t="shared" si="295"/>
        <v>0</v>
      </c>
      <c r="H172" s="44">
        <f t="shared" si="295"/>
        <v>0</v>
      </c>
      <c r="I172" s="44">
        <f t="shared" si="295"/>
        <v>0</v>
      </c>
      <c r="J172" s="44">
        <f t="shared" si="295"/>
        <v>0</v>
      </c>
      <c r="K172" s="44">
        <f t="shared" si="295"/>
        <v>0</v>
      </c>
      <c r="L172" s="44">
        <f t="shared" si="295"/>
        <v>0</v>
      </c>
      <c r="M172" s="44">
        <f t="shared" si="295"/>
        <v>0</v>
      </c>
      <c r="N172" s="44">
        <f t="shared" si="295"/>
        <v>0</v>
      </c>
      <c r="O172" s="366">
        <f t="shared" si="274"/>
        <v>0</v>
      </c>
      <c r="P172" s="41" t="str">
        <f t="shared" si="275"/>
        <v>Other</v>
      </c>
      <c r="Q172" s="71">
        <f t="shared" si="276"/>
        <v>0</v>
      </c>
      <c r="R172" s="411">
        <f t="shared" si="291"/>
        <v>0</v>
      </c>
      <c r="S172" s="44">
        <f t="shared" ref="S172:AC172" si="296">IF(S68=0,0,IF(S68&gt;0,IF($B172=0,"SALARY?",IF(S68&gt;R68,S68*($B172/12),IF(S68&lt;R68,S68*($B172/12),IF(R172&gt;($B172/12),R172,S68*($B172/12)))))))</f>
        <v>0</v>
      </c>
      <c r="T172" s="44">
        <f t="shared" si="296"/>
        <v>0</v>
      </c>
      <c r="U172" s="44">
        <f t="shared" si="296"/>
        <v>0</v>
      </c>
      <c r="V172" s="44">
        <f t="shared" si="296"/>
        <v>0</v>
      </c>
      <c r="W172" s="44">
        <f t="shared" si="296"/>
        <v>0</v>
      </c>
      <c r="X172" s="44">
        <f t="shared" si="296"/>
        <v>0</v>
      </c>
      <c r="Y172" s="44">
        <f t="shared" si="296"/>
        <v>0</v>
      </c>
      <c r="Z172" s="44">
        <f t="shared" si="296"/>
        <v>0</v>
      </c>
      <c r="AA172" s="44">
        <f t="shared" si="296"/>
        <v>0</v>
      </c>
      <c r="AB172" s="44">
        <f t="shared" si="296"/>
        <v>0</v>
      </c>
      <c r="AC172" s="412">
        <f t="shared" si="296"/>
        <v>0</v>
      </c>
      <c r="AD172" s="367">
        <f t="shared" si="278"/>
        <v>0</v>
      </c>
    </row>
    <row r="173" spans="1:30">
      <c r="A173" s="41" t="str">
        <f t="shared" si="281"/>
        <v>Other</v>
      </c>
      <c r="B173" s="275">
        <v>0</v>
      </c>
      <c r="C173" s="44">
        <f t="shared" si="285"/>
        <v>0</v>
      </c>
      <c r="D173" s="44">
        <f t="shared" ref="D173:N173" si="297">IF(D69=0,0,IF(D69&gt;0,IF($B173=0,"SALARY?",IF(D69&gt;C69,D69*($B173/12),IF(D69&lt;C69,D69*($B173/12),IF(C173&gt;($B173/12),C173,D69*($B173/12)))))))</f>
        <v>0</v>
      </c>
      <c r="E173" s="44">
        <f t="shared" si="297"/>
        <v>0</v>
      </c>
      <c r="F173" s="44">
        <f t="shared" si="297"/>
        <v>0</v>
      </c>
      <c r="G173" s="44">
        <f t="shared" si="297"/>
        <v>0</v>
      </c>
      <c r="H173" s="44">
        <f t="shared" si="297"/>
        <v>0</v>
      </c>
      <c r="I173" s="44">
        <f t="shared" si="297"/>
        <v>0</v>
      </c>
      <c r="J173" s="44">
        <f t="shared" si="297"/>
        <v>0</v>
      </c>
      <c r="K173" s="44">
        <f t="shared" si="297"/>
        <v>0</v>
      </c>
      <c r="L173" s="44">
        <f t="shared" si="297"/>
        <v>0</v>
      </c>
      <c r="M173" s="44">
        <f t="shared" si="297"/>
        <v>0</v>
      </c>
      <c r="N173" s="44">
        <f t="shared" si="297"/>
        <v>0</v>
      </c>
      <c r="O173" s="366">
        <f t="shared" si="274"/>
        <v>0</v>
      </c>
      <c r="P173" s="41" t="str">
        <f t="shared" si="275"/>
        <v>Other</v>
      </c>
      <c r="Q173" s="71">
        <f t="shared" si="276"/>
        <v>0</v>
      </c>
      <c r="R173" s="411">
        <f t="shared" si="291"/>
        <v>0</v>
      </c>
      <c r="S173" s="44">
        <f t="shared" ref="S173:AC173" si="298">IF(S69=0,0,IF(S69&gt;0,IF($B173=0,"SALARY?",IF(S69&gt;R69,S69*($B173/12),IF(S69&lt;R69,S69*($B173/12),IF(R173&gt;($B173/12),R173,S69*($B173/12)))))))</f>
        <v>0</v>
      </c>
      <c r="T173" s="44">
        <f t="shared" si="298"/>
        <v>0</v>
      </c>
      <c r="U173" s="44">
        <f t="shared" si="298"/>
        <v>0</v>
      </c>
      <c r="V173" s="44">
        <f t="shared" si="298"/>
        <v>0</v>
      </c>
      <c r="W173" s="44">
        <f t="shared" si="298"/>
        <v>0</v>
      </c>
      <c r="X173" s="44">
        <f t="shared" si="298"/>
        <v>0</v>
      </c>
      <c r="Y173" s="44">
        <f t="shared" si="298"/>
        <v>0</v>
      </c>
      <c r="Z173" s="44">
        <f t="shared" si="298"/>
        <v>0</v>
      </c>
      <c r="AA173" s="44">
        <f t="shared" si="298"/>
        <v>0</v>
      </c>
      <c r="AB173" s="44">
        <f t="shared" si="298"/>
        <v>0</v>
      </c>
      <c r="AC173" s="412">
        <f t="shared" si="298"/>
        <v>0</v>
      </c>
      <c r="AD173" s="367">
        <f t="shared" si="278"/>
        <v>0</v>
      </c>
    </row>
    <row r="174" spans="1:30">
      <c r="A174" s="41" t="str">
        <f t="shared" si="281"/>
        <v>Other</v>
      </c>
      <c r="B174" s="275">
        <v>0</v>
      </c>
      <c r="C174" s="44">
        <f t="shared" si="285"/>
        <v>0</v>
      </c>
      <c r="D174" s="44">
        <f t="shared" ref="D174:N174" si="299">IF(D70=0,0,IF(D70&gt;0,IF($B174=0,"SALARY?",IF(D70&gt;C70,D70*($B174/12),IF(D70&lt;C70,D70*($B174/12),IF(C174&gt;($B174/12),C174,D70*($B174/12)))))))</f>
        <v>0</v>
      </c>
      <c r="E174" s="44">
        <f t="shared" si="299"/>
        <v>0</v>
      </c>
      <c r="F174" s="44">
        <f t="shared" si="299"/>
        <v>0</v>
      </c>
      <c r="G174" s="44">
        <f t="shared" si="299"/>
        <v>0</v>
      </c>
      <c r="H174" s="44">
        <f t="shared" si="299"/>
        <v>0</v>
      </c>
      <c r="I174" s="44">
        <f t="shared" si="299"/>
        <v>0</v>
      </c>
      <c r="J174" s="44">
        <f t="shared" si="299"/>
        <v>0</v>
      </c>
      <c r="K174" s="44">
        <f t="shared" si="299"/>
        <v>0</v>
      </c>
      <c r="L174" s="44">
        <f t="shared" si="299"/>
        <v>0</v>
      </c>
      <c r="M174" s="44">
        <f t="shared" si="299"/>
        <v>0</v>
      </c>
      <c r="N174" s="44">
        <f t="shared" si="299"/>
        <v>0</v>
      </c>
      <c r="O174" s="366">
        <f t="shared" si="274"/>
        <v>0</v>
      </c>
      <c r="P174" s="41" t="str">
        <f t="shared" si="275"/>
        <v>Other</v>
      </c>
      <c r="Q174" s="71">
        <f t="shared" si="276"/>
        <v>0</v>
      </c>
      <c r="R174" s="411">
        <f t="shared" si="291"/>
        <v>0</v>
      </c>
      <c r="S174" s="44">
        <f t="shared" ref="S174:AC174" si="300">IF(S70=0,0,IF(S70&gt;0,IF($B174=0,"SALARY?",IF(S70&gt;R70,S70*($B174/12),IF(S70&lt;R70,S70*($B174/12),IF(R174&gt;($B174/12),R174,S70*($B174/12)))))))</f>
        <v>0</v>
      </c>
      <c r="T174" s="44">
        <f t="shared" si="300"/>
        <v>0</v>
      </c>
      <c r="U174" s="44">
        <f t="shared" si="300"/>
        <v>0</v>
      </c>
      <c r="V174" s="44">
        <f t="shared" si="300"/>
        <v>0</v>
      </c>
      <c r="W174" s="44">
        <f t="shared" si="300"/>
        <v>0</v>
      </c>
      <c r="X174" s="44">
        <f t="shared" si="300"/>
        <v>0</v>
      </c>
      <c r="Y174" s="44">
        <f t="shared" si="300"/>
        <v>0</v>
      </c>
      <c r="Z174" s="44">
        <f t="shared" si="300"/>
        <v>0</v>
      </c>
      <c r="AA174" s="44">
        <f t="shared" si="300"/>
        <v>0</v>
      </c>
      <c r="AB174" s="44">
        <f t="shared" si="300"/>
        <v>0</v>
      </c>
      <c r="AC174" s="412">
        <f t="shared" si="300"/>
        <v>0</v>
      </c>
      <c r="AD174" s="367">
        <f t="shared" si="278"/>
        <v>0</v>
      </c>
    </row>
    <row r="175" spans="1:30">
      <c r="A175" s="41" t="str">
        <f t="shared" si="281"/>
        <v>Other</v>
      </c>
      <c r="B175" s="275">
        <v>0</v>
      </c>
      <c r="C175" s="44">
        <f t="shared" si="285"/>
        <v>0</v>
      </c>
      <c r="D175" s="44">
        <f t="shared" ref="D175:N175" si="301">IF(D71=0,0,IF(D71&gt;0,IF($B175=0,"SALARY?",IF(D71&gt;C71,D71*($B175/12),IF(D71&lt;C71,D71*($B175/12),IF(C175&gt;($B175/12),C175,D71*($B175/12)))))))</f>
        <v>0</v>
      </c>
      <c r="E175" s="44">
        <f t="shared" si="301"/>
        <v>0</v>
      </c>
      <c r="F175" s="44">
        <f t="shared" si="301"/>
        <v>0</v>
      </c>
      <c r="G175" s="44">
        <f t="shared" si="301"/>
        <v>0</v>
      </c>
      <c r="H175" s="44">
        <f t="shared" si="301"/>
        <v>0</v>
      </c>
      <c r="I175" s="44">
        <f t="shared" si="301"/>
        <v>0</v>
      </c>
      <c r="J175" s="44">
        <f t="shared" si="301"/>
        <v>0</v>
      </c>
      <c r="K175" s="44">
        <f t="shared" si="301"/>
        <v>0</v>
      </c>
      <c r="L175" s="44">
        <f t="shared" si="301"/>
        <v>0</v>
      </c>
      <c r="M175" s="44">
        <f t="shared" si="301"/>
        <v>0</v>
      </c>
      <c r="N175" s="44">
        <f t="shared" si="301"/>
        <v>0</v>
      </c>
      <c r="O175" s="366">
        <f t="shared" si="274"/>
        <v>0</v>
      </c>
      <c r="P175" s="41" t="str">
        <f t="shared" si="275"/>
        <v>Other</v>
      </c>
      <c r="Q175" s="71">
        <f t="shared" si="276"/>
        <v>0</v>
      </c>
      <c r="R175" s="411">
        <f t="shared" si="291"/>
        <v>0</v>
      </c>
      <c r="S175" s="44">
        <f t="shared" ref="S175:AC175" si="302">IF(S71=0,0,IF(S71&gt;0,IF($B175=0,"SALARY?",IF(S71&gt;R71,S71*($B175/12),IF(S71&lt;R71,S71*($B175/12),IF(R175&gt;($B175/12),R175,S71*($B175/12)))))))</f>
        <v>0</v>
      </c>
      <c r="T175" s="44">
        <f t="shared" si="302"/>
        <v>0</v>
      </c>
      <c r="U175" s="44">
        <f t="shared" si="302"/>
        <v>0</v>
      </c>
      <c r="V175" s="44">
        <f t="shared" si="302"/>
        <v>0</v>
      </c>
      <c r="W175" s="44">
        <f t="shared" si="302"/>
        <v>0</v>
      </c>
      <c r="X175" s="44">
        <f t="shared" si="302"/>
        <v>0</v>
      </c>
      <c r="Y175" s="44">
        <f t="shared" si="302"/>
        <v>0</v>
      </c>
      <c r="Z175" s="44">
        <f t="shared" si="302"/>
        <v>0</v>
      </c>
      <c r="AA175" s="44">
        <f t="shared" si="302"/>
        <v>0</v>
      </c>
      <c r="AB175" s="44">
        <f t="shared" si="302"/>
        <v>0</v>
      </c>
      <c r="AC175" s="412">
        <f t="shared" si="302"/>
        <v>0</v>
      </c>
      <c r="AD175" s="367">
        <f t="shared" si="278"/>
        <v>0</v>
      </c>
    </row>
    <row r="176" spans="1:30">
      <c r="A176" s="41" t="str">
        <f t="shared" si="281"/>
        <v>Other</v>
      </c>
      <c r="B176" s="275">
        <v>0</v>
      </c>
      <c r="C176" s="44">
        <f t="shared" si="285"/>
        <v>0</v>
      </c>
      <c r="D176" s="44">
        <f t="shared" ref="D176:N176" si="303">IF(D72=0,0,IF(D72&gt;0,IF($B176=0,"SALARY?",IF(D72&gt;C72,D72*($B176/12),IF(D72&lt;C72,D72*($B176/12),IF(C176&gt;($B176/12),C176,D72*($B176/12)))))))</f>
        <v>0</v>
      </c>
      <c r="E176" s="44">
        <f t="shared" si="303"/>
        <v>0</v>
      </c>
      <c r="F176" s="44">
        <f t="shared" si="303"/>
        <v>0</v>
      </c>
      <c r="G176" s="44">
        <f t="shared" si="303"/>
        <v>0</v>
      </c>
      <c r="H176" s="44">
        <f t="shared" si="303"/>
        <v>0</v>
      </c>
      <c r="I176" s="44">
        <f t="shared" si="303"/>
        <v>0</v>
      </c>
      <c r="J176" s="44">
        <f t="shared" si="303"/>
        <v>0</v>
      </c>
      <c r="K176" s="44">
        <f t="shared" si="303"/>
        <v>0</v>
      </c>
      <c r="L176" s="44">
        <f t="shared" si="303"/>
        <v>0</v>
      </c>
      <c r="M176" s="44">
        <f t="shared" si="303"/>
        <v>0</v>
      </c>
      <c r="N176" s="44">
        <f t="shared" si="303"/>
        <v>0</v>
      </c>
      <c r="O176" s="366">
        <f t="shared" si="274"/>
        <v>0</v>
      </c>
      <c r="P176" s="41" t="str">
        <f t="shared" si="275"/>
        <v>Other</v>
      </c>
      <c r="Q176" s="71">
        <f t="shared" si="276"/>
        <v>0</v>
      </c>
      <c r="R176" s="411">
        <f t="shared" si="291"/>
        <v>0</v>
      </c>
      <c r="S176" s="44">
        <f t="shared" ref="S176:AC176" si="304">IF(S72=0,0,IF(S72&gt;0,IF($B176=0,"SALARY?",IF(S72&gt;R72,S72*($B176/12),IF(S72&lt;R72,S72*($B176/12),IF(R176&gt;($B176/12),R176,S72*($B176/12)))))))</f>
        <v>0</v>
      </c>
      <c r="T176" s="44">
        <f t="shared" si="304"/>
        <v>0</v>
      </c>
      <c r="U176" s="44">
        <f t="shared" si="304"/>
        <v>0</v>
      </c>
      <c r="V176" s="44">
        <f t="shared" si="304"/>
        <v>0</v>
      </c>
      <c r="W176" s="44">
        <f t="shared" si="304"/>
        <v>0</v>
      </c>
      <c r="X176" s="44">
        <f t="shared" si="304"/>
        <v>0</v>
      </c>
      <c r="Y176" s="44">
        <f t="shared" si="304"/>
        <v>0</v>
      </c>
      <c r="Z176" s="44">
        <f t="shared" si="304"/>
        <v>0</v>
      </c>
      <c r="AA176" s="44">
        <f t="shared" si="304"/>
        <v>0</v>
      </c>
      <c r="AB176" s="44">
        <f t="shared" si="304"/>
        <v>0</v>
      </c>
      <c r="AC176" s="412">
        <f t="shared" si="304"/>
        <v>0</v>
      </c>
      <c r="AD176" s="367">
        <f t="shared" si="278"/>
        <v>0</v>
      </c>
    </row>
    <row r="177" spans="1:30">
      <c r="A177" s="41" t="str">
        <f t="shared" si="281"/>
        <v>Other</v>
      </c>
      <c r="B177" s="275">
        <v>0</v>
      </c>
      <c r="C177" s="44">
        <f t="shared" si="285"/>
        <v>0</v>
      </c>
      <c r="D177" s="44">
        <f t="shared" ref="D177:N177" si="305">IF(D73=0,0,IF(D73&gt;0,IF($B177=0,"SALARY?",IF(D73&gt;C73,D73*($B177/12),IF(D73&lt;C73,D73*($B177/12),IF(C177&gt;($B177/12),C177,D73*($B177/12)))))))</f>
        <v>0</v>
      </c>
      <c r="E177" s="44">
        <f t="shared" si="305"/>
        <v>0</v>
      </c>
      <c r="F177" s="44">
        <f t="shared" si="305"/>
        <v>0</v>
      </c>
      <c r="G177" s="44">
        <f t="shared" si="305"/>
        <v>0</v>
      </c>
      <c r="H177" s="44">
        <f t="shared" si="305"/>
        <v>0</v>
      </c>
      <c r="I177" s="44">
        <f t="shared" si="305"/>
        <v>0</v>
      </c>
      <c r="J177" s="44">
        <f t="shared" si="305"/>
        <v>0</v>
      </c>
      <c r="K177" s="44">
        <f t="shared" si="305"/>
        <v>0</v>
      </c>
      <c r="L177" s="44">
        <f t="shared" si="305"/>
        <v>0</v>
      </c>
      <c r="M177" s="44">
        <f t="shared" si="305"/>
        <v>0</v>
      </c>
      <c r="N177" s="44">
        <f t="shared" si="305"/>
        <v>0</v>
      </c>
      <c r="O177" s="366">
        <f t="shared" si="274"/>
        <v>0</v>
      </c>
      <c r="P177" s="41" t="str">
        <f t="shared" si="275"/>
        <v>Other</v>
      </c>
      <c r="Q177" s="71">
        <f t="shared" si="276"/>
        <v>0</v>
      </c>
      <c r="R177" s="411">
        <f t="shared" si="291"/>
        <v>0</v>
      </c>
      <c r="S177" s="44">
        <f t="shared" ref="S177:AC177" si="306">IF(S73=0,0,IF(S73&gt;0,IF($B177=0,"SALARY?",IF(S73&gt;R73,S73*($B177/12),IF(S73&lt;R73,S73*($B177/12),IF(R177&gt;($B177/12),R177,S73*($B177/12)))))))</f>
        <v>0</v>
      </c>
      <c r="T177" s="44">
        <f t="shared" si="306"/>
        <v>0</v>
      </c>
      <c r="U177" s="44">
        <f t="shared" si="306"/>
        <v>0</v>
      </c>
      <c r="V177" s="44">
        <f t="shared" si="306"/>
        <v>0</v>
      </c>
      <c r="W177" s="44">
        <f t="shared" si="306"/>
        <v>0</v>
      </c>
      <c r="X177" s="44">
        <f t="shared" si="306"/>
        <v>0</v>
      </c>
      <c r="Y177" s="44">
        <f t="shared" si="306"/>
        <v>0</v>
      </c>
      <c r="Z177" s="44">
        <f t="shared" si="306"/>
        <v>0</v>
      </c>
      <c r="AA177" s="44">
        <f t="shared" si="306"/>
        <v>0</v>
      </c>
      <c r="AB177" s="44">
        <f t="shared" si="306"/>
        <v>0</v>
      </c>
      <c r="AC177" s="412">
        <f t="shared" si="306"/>
        <v>0</v>
      </c>
      <c r="AD177" s="367">
        <f t="shared" si="278"/>
        <v>0</v>
      </c>
    </row>
    <row r="178" spans="1:30" ht="18" customHeight="1">
      <c r="A178" s="41" t="str">
        <f t="shared" si="281"/>
        <v>Other</v>
      </c>
      <c r="B178" s="275">
        <v>0</v>
      </c>
      <c r="C178" s="44">
        <f t="shared" si="285"/>
        <v>0</v>
      </c>
      <c r="D178" s="44">
        <f t="shared" ref="D178:N178" si="307">IF(D74=0,0,IF(D74&gt;0,IF($B178=0,"SALARY?",IF(D74&gt;C74,D74*($B178/12),IF(D74&lt;C74,D74*($B178/12),IF(C178&gt;($B178/12),C178,D74*($B178/12)))))))</f>
        <v>0</v>
      </c>
      <c r="E178" s="44">
        <f t="shared" si="307"/>
        <v>0</v>
      </c>
      <c r="F178" s="44">
        <f t="shared" si="307"/>
        <v>0</v>
      </c>
      <c r="G178" s="44">
        <f t="shared" si="307"/>
        <v>0</v>
      </c>
      <c r="H178" s="44">
        <f t="shared" si="307"/>
        <v>0</v>
      </c>
      <c r="I178" s="44">
        <f t="shared" si="307"/>
        <v>0</v>
      </c>
      <c r="J178" s="44">
        <f t="shared" si="307"/>
        <v>0</v>
      </c>
      <c r="K178" s="44">
        <f t="shared" si="307"/>
        <v>0</v>
      </c>
      <c r="L178" s="44">
        <f t="shared" si="307"/>
        <v>0</v>
      </c>
      <c r="M178" s="44">
        <f t="shared" si="307"/>
        <v>0</v>
      </c>
      <c r="N178" s="44">
        <f t="shared" si="307"/>
        <v>0</v>
      </c>
      <c r="O178" s="366">
        <f>SUM(C178:N178)</f>
        <v>0</v>
      </c>
      <c r="P178" s="41" t="str">
        <f>IF(A178="","",+A178)</f>
        <v>Other</v>
      </c>
      <c r="Q178" s="71">
        <f>+B178</f>
        <v>0</v>
      </c>
      <c r="R178" s="411">
        <f t="shared" si="291"/>
        <v>0</v>
      </c>
      <c r="S178" s="44">
        <f t="shared" ref="S178:AC178" si="308">IF(S74=0,0,IF(S74&gt;0,IF($B178=0,"SALARY?",IF(S74&gt;R74,S74*($B178/12),IF(S74&lt;R74,S74*($B178/12),IF(R178&gt;($B178/12),R178,S74*($B178/12)))))))</f>
        <v>0</v>
      </c>
      <c r="T178" s="44">
        <f t="shared" si="308"/>
        <v>0</v>
      </c>
      <c r="U178" s="44">
        <f t="shared" si="308"/>
        <v>0</v>
      </c>
      <c r="V178" s="44">
        <f t="shared" si="308"/>
        <v>0</v>
      </c>
      <c r="W178" s="44">
        <f t="shared" si="308"/>
        <v>0</v>
      </c>
      <c r="X178" s="44">
        <f t="shared" si="308"/>
        <v>0</v>
      </c>
      <c r="Y178" s="44">
        <f t="shared" si="308"/>
        <v>0</v>
      </c>
      <c r="Z178" s="44">
        <f t="shared" si="308"/>
        <v>0</v>
      </c>
      <c r="AA178" s="44">
        <f t="shared" si="308"/>
        <v>0</v>
      </c>
      <c r="AB178" s="44">
        <f t="shared" si="308"/>
        <v>0</v>
      </c>
      <c r="AC178" s="412">
        <f t="shared" si="308"/>
        <v>0</v>
      </c>
      <c r="AD178" s="367">
        <f>SUM(R178:AC178)</f>
        <v>0</v>
      </c>
    </row>
    <row r="179" spans="1:30">
      <c r="A179" s="41" t="str">
        <f t="shared" si="281"/>
        <v>Other</v>
      </c>
      <c r="B179" s="275">
        <v>0</v>
      </c>
      <c r="C179" s="44">
        <f t="shared" si="285"/>
        <v>0</v>
      </c>
      <c r="D179" s="44">
        <f t="shared" ref="D179:N179" si="309">IF(D75=0,0,IF(D75&gt;0,IF($B179=0,"SALARY?",IF(D75&gt;C75,D75*($B179/12),IF(D75&lt;C75,D75*($B179/12),IF(C179&gt;($B179/12),C179,D75*($B179/12)))))))</f>
        <v>0</v>
      </c>
      <c r="E179" s="44">
        <f t="shared" si="309"/>
        <v>0</v>
      </c>
      <c r="F179" s="44">
        <f t="shared" si="309"/>
        <v>0</v>
      </c>
      <c r="G179" s="44">
        <f t="shared" si="309"/>
        <v>0</v>
      </c>
      <c r="H179" s="44">
        <f t="shared" si="309"/>
        <v>0</v>
      </c>
      <c r="I179" s="44">
        <f t="shared" si="309"/>
        <v>0</v>
      </c>
      <c r="J179" s="44">
        <f t="shared" si="309"/>
        <v>0</v>
      </c>
      <c r="K179" s="44">
        <f t="shared" si="309"/>
        <v>0</v>
      </c>
      <c r="L179" s="44">
        <f t="shared" si="309"/>
        <v>0</v>
      </c>
      <c r="M179" s="44">
        <f t="shared" si="309"/>
        <v>0</v>
      </c>
      <c r="N179" s="44">
        <f t="shared" si="309"/>
        <v>0</v>
      </c>
      <c r="O179" s="366">
        <f>SUM(C179:N179)</f>
        <v>0</v>
      </c>
      <c r="P179" s="41" t="str">
        <f>IF(A179="","",+A179)</f>
        <v>Other</v>
      </c>
      <c r="Q179" s="71">
        <f>+B179</f>
        <v>0</v>
      </c>
      <c r="R179" s="411">
        <f t="shared" si="291"/>
        <v>0</v>
      </c>
      <c r="S179" s="44">
        <f t="shared" ref="S179:AC179" si="310">IF(S75=0,0,IF(S75&gt;0,IF($B179=0,"SALARY?",IF(S75&gt;R75,S75*($B179/12),IF(S75&lt;R75,S75*($B179/12),IF(R179&gt;($B179/12),R179,S75*($B179/12)))))))</f>
        <v>0</v>
      </c>
      <c r="T179" s="44">
        <f t="shared" si="310"/>
        <v>0</v>
      </c>
      <c r="U179" s="44">
        <f t="shared" si="310"/>
        <v>0</v>
      </c>
      <c r="V179" s="44">
        <f t="shared" si="310"/>
        <v>0</v>
      </c>
      <c r="W179" s="44">
        <f t="shared" si="310"/>
        <v>0</v>
      </c>
      <c r="X179" s="44">
        <f t="shared" si="310"/>
        <v>0</v>
      </c>
      <c r="Y179" s="44">
        <f t="shared" si="310"/>
        <v>0</v>
      </c>
      <c r="Z179" s="44">
        <f t="shared" si="310"/>
        <v>0</v>
      </c>
      <c r="AA179" s="44">
        <f t="shared" si="310"/>
        <v>0</v>
      </c>
      <c r="AB179" s="44">
        <f t="shared" si="310"/>
        <v>0</v>
      </c>
      <c r="AC179" s="412">
        <f t="shared" si="310"/>
        <v>0</v>
      </c>
      <c r="AD179" s="367">
        <f>SUM(R179:AC179)</f>
        <v>0</v>
      </c>
    </row>
    <row r="180" spans="1:30" ht="18" customHeight="1">
      <c r="A180" s="41" t="str">
        <f t="shared" si="281"/>
        <v>Other</v>
      </c>
      <c r="B180" s="275">
        <v>0</v>
      </c>
      <c r="C180" s="44">
        <f t="shared" si="285"/>
        <v>0</v>
      </c>
      <c r="D180" s="44">
        <f t="shared" ref="D180:N180" si="311">IF(D76=0,0,IF(D76&gt;0,IF($B180=0,"SALARY?",IF(D76&gt;C76,D76*($B180/12),IF(D76&lt;C76,D76*($B180/12),IF(C180&gt;($B180/12),C180,D76*($B180/12)))))))</f>
        <v>0</v>
      </c>
      <c r="E180" s="44">
        <f t="shared" si="311"/>
        <v>0</v>
      </c>
      <c r="F180" s="44">
        <f t="shared" si="311"/>
        <v>0</v>
      </c>
      <c r="G180" s="44">
        <f t="shared" si="311"/>
        <v>0</v>
      </c>
      <c r="H180" s="44">
        <f t="shared" si="311"/>
        <v>0</v>
      </c>
      <c r="I180" s="44">
        <f t="shared" si="311"/>
        <v>0</v>
      </c>
      <c r="J180" s="44">
        <f t="shared" si="311"/>
        <v>0</v>
      </c>
      <c r="K180" s="44">
        <f t="shared" si="311"/>
        <v>0</v>
      </c>
      <c r="L180" s="44">
        <f t="shared" si="311"/>
        <v>0</v>
      </c>
      <c r="M180" s="44">
        <f t="shared" si="311"/>
        <v>0</v>
      </c>
      <c r="N180" s="44">
        <f t="shared" si="311"/>
        <v>0</v>
      </c>
      <c r="O180" s="366">
        <f t="shared" si="274"/>
        <v>0</v>
      </c>
      <c r="P180" s="41" t="str">
        <f t="shared" si="275"/>
        <v>Other</v>
      </c>
      <c r="Q180" s="71">
        <f t="shared" si="276"/>
        <v>0</v>
      </c>
      <c r="R180" s="411">
        <f t="shared" si="291"/>
        <v>0</v>
      </c>
      <c r="S180" s="44">
        <f t="shared" ref="S180:AC180" si="312">IF(S76=0,0,IF(S76&gt;0,IF($B180=0,"SALARY?",IF(S76&gt;R76,S76*($B180/12),IF(S76&lt;R76,S76*($B180/12),IF(R180&gt;($B180/12),R180,S76*($B180/12)))))))</f>
        <v>0</v>
      </c>
      <c r="T180" s="44">
        <f t="shared" si="312"/>
        <v>0</v>
      </c>
      <c r="U180" s="44">
        <f t="shared" si="312"/>
        <v>0</v>
      </c>
      <c r="V180" s="44">
        <f t="shared" si="312"/>
        <v>0</v>
      </c>
      <c r="W180" s="44">
        <f t="shared" si="312"/>
        <v>0</v>
      </c>
      <c r="X180" s="44">
        <f t="shared" si="312"/>
        <v>0</v>
      </c>
      <c r="Y180" s="44">
        <f t="shared" si="312"/>
        <v>0</v>
      </c>
      <c r="Z180" s="44">
        <f t="shared" si="312"/>
        <v>0</v>
      </c>
      <c r="AA180" s="44">
        <f t="shared" si="312"/>
        <v>0</v>
      </c>
      <c r="AB180" s="44">
        <f t="shared" si="312"/>
        <v>0</v>
      </c>
      <c r="AC180" s="412">
        <f t="shared" si="312"/>
        <v>0</v>
      </c>
      <c r="AD180" s="367">
        <f t="shared" si="278"/>
        <v>0</v>
      </c>
    </row>
    <row r="181" spans="1:30">
      <c r="A181" s="41" t="str">
        <f t="shared" si="281"/>
        <v>Other</v>
      </c>
      <c r="B181" s="275">
        <v>0</v>
      </c>
      <c r="C181" s="44">
        <f t="shared" si="285"/>
        <v>0</v>
      </c>
      <c r="D181" s="44">
        <f t="shared" ref="D181:N181" si="313">IF(D77=0,0,IF(D77&gt;0,IF($B181=0,"SALARY?",IF(D77&gt;C77,D77*($B181/12),IF(D77&lt;C77,D77*($B181/12),IF(C181&gt;($B181/12),C181,D77*($B181/12)))))))</f>
        <v>0</v>
      </c>
      <c r="E181" s="44">
        <f t="shared" si="313"/>
        <v>0</v>
      </c>
      <c r="F181" s="44">
        <f t="shared" si="313"/>
        <v>0</v>
      </c>
      <c r="G181" s="44">
        <f t="shared" si="313"/>
        <v>0</v>
      </c>
      <c r="H181" s="44">
        <f t="shared" si="313"/>
        <v>0</v>
      </c>
      <c r="I181" s="44">
        <f t="shared" si="313"/>
        <v>0</v>
      </c>
      <c r="J181" s="44">
        <f t="shared" si="313"/>
        <v>0</v>
      </c>
      <c r="K181" s="44">
        <f t="shared" si="313"/>
        <v>0</v>
      </c>
      <c r="L181" s="44">
        <f t="shared" si="313"/>
        <v>0</v>
      </c>
      <c r="M181" s="44">
        <f t="shared" si="313"/>
        <v>0</v>
      </c>
      <c r="N181" s="44">
        <f t="shared" si="313"/>
        <v>0</v>
      </c>
      <c r="O181" s="366">
        <f t="shared" si="274"/>
        <v>0</v>
      </c>
      <c r="P181" s="41" t="str">
        <f t="shared" si="275"/>
        <v>Other</v>
      </c>
      <c r="Q181" s="71">
        <f t="shared" si="276"/>
        <v>0</v>
      </c>
      <c r="R181" s="411">
        <f t="shared" si="291"/>
        <v>0</v>
      </c>
      <c r="S181" s="44">
        <f t="shared" ref="S181:AC181" si="314">IF(S77=0,0,IF(S77&gt;0,IF($B181=0,"SALARY?",IF(S77&gt;R77,S77*($B181/12),IF(S77&lt;R77,S77*($B181/12),IF(R181&gt;($B181/12),R181,S77*($B181/12)))))))</f>
        <v>0</v>
      </c>
      <c r="T181" s="44">
        <f t="shared" si="314"/>
        <v>0</v>
      </c>
      <c r="U181" s="44">
        <f t="shared" si="314"/>
        <v>0</v>
      </c>
      <c r="V181" s="44">
        <f t="shared" si="314"/>
        <v>0</v>
      </c>
      <c r="W181" s="44">
        <f t="shared" si="314"/>
        <v>0</v>
      </c>
      <c r="X181" s="44">
        <f t="shared" si="314"/>
        <v>0</v>
      </c>
      <c r="Y181" s="44">
        <f t="shared" si="314"/>
        <v>0</v>
      </c>
      <c r="Z181" s="44">
        <f t="shared" si="314"/>
        <v>0</v>
      </c>
      <c r="AA181" s="44">
        <f t="shared" si="314"/>
        <v>0</v>
      </c>
      <c r="AB181" s="44">
        <f t="shared" si="314"/>
        <v>0</v>
      </c>
      <c r="AC181" s="412">
        <f t="shared" si="314"/>
        <v>0</v>
      </c>
      <c r="AD181" s="367">
        <f t="shared" si="278"/>
        <v>0</v>
      </c>
    </row>
    <row r="182" spans="1:30">
      <c r="A182" s="41" t="str">
        <f t="shared" si="281"/>
        <v>Other</v>
      </c>
      <c r="B182" s="275">
        <v>0</v>
      </c>
      <c r="C182" s="44">
        <f t="shared" si="285"/>
        <v>0</v>
      </c>
      <c r="D182" s="44">
        <f t="shared" ref="D182:N182" si="315">IF(D78=0,0,IF(D78&gt;0,IF($B182=0,"SALARY?",IF(D78&gt;C78,D78*($B182/12),IF(D78&lt;C78,D78*($B182/12),IF(C182&gt;($B182/12),C182,D78*($B182/12)))))))</f>
        <v>0</v>
      </c>
      <c r="E182" s="44">
        <f t="shared" si="315"/>
        <v>0</v>
      </c>
      <c r="F182" s="44">
        <f t="shared" si="315"/>
        <v>0</v>
      </c>
      <c r="G182" s="44">
        <f t="shared" si="315"/>
        <v>0</v>
      </c>
      <c r="H182" s="44">
        <f t="shared" si="315"/>
        <v>0</v>
      </c>
      <c r="I182" s="44">
        <f t="shared" si="315"/>
        <v>0</v>
      </c>
      <c r="J182" s="44">
        <f t="shared" si="315"/>
        <v>0</v>
      </c>
      <c r="K182" s="44">
        <f t="shared" si="315"/>
        <v>0</v>
      </c>
      <c r="L182" s="44">
        <f t="shared" si="315"/>
        <v>0</v>
      </c>
      <c r="M182" s="44">
        <f t="shared" si="315"/>
        <v>0</v>
      </c>
      <c r="N182" s="44">
        <f t="shared" si="315"/>
        <v>0</v>
      </c>
      <c r="O182" s="366">
        <f t="shared" si="274"/>
        <v>0</v>
      </c>
      <c r="P182" s="41" t="str">
        <f t="shared" si="275"/>
        <v>Other</v>
      </c>
      <c r="Q182" s="71">
        <f t="shared" si="276"/>
        <v>0</v>
      </c>
      <c r="R182" s="411">
        <f t="shared" si="291"/>
        <v>0</v>
      </c>
      <c r="S182" s="44">
        <f t="shared" ref="S182:AC182" si="316">IF(S78=0,0,IF(S78&gt;0,IF($B182=0,"SALARY?",IF(S78&gt;R78,S78*($B182/12),IF(S78&lt;R78,S78*($B182/12),IF(R182&gt;($B182/12),R182,S78*($B182/12)))))))</f>
        <v>0</v>
      </c>
      <c r="T182" s="44">
        <f t="shared" si="316"/>
        <v>0</v>
      </c>
      <c r="U182" s="44">
        <f t="shared" si="316"/>
        <v>0</v>
      </c>
      <c r="V182" s="44">
        <f t="shared" si="316"/>
        <v>0</v>
      </c>
      <c r="W182" s="44">
        <f t="shared" si="316"/>
        <v>0</v>
      </c>
      <c r="X182" s="44">
        <f t="shared" si="316"/>
        <v>0</v>
      </c>
      <c r="Y182" s="44">
        <f t="shared" si="316"/>
        <v>0</v>
      </c>
      <c r="Z182" s="44">
        <f t="shared" si="316"/>
        <v>0</v>
      </c>
      <c r="AA182" s="44">
        <f t="shared" si="316"/>
        <v>0</v>
      </c>
      <c r="AB182" s="44">
        <f t="shared" si="316"/>
        <v>0</v>
      </c>
      <c r="AC182" s="412">
        <f t="shared" si="316"/>
        <v>0</v>
      </c>
      <c r="AD182" s="367">
        <f t="shared" si="278"/>
        <v>0</v>
      </c>
    </row>
    <row r="183" spans="1:30">
      <c r="A183" s="41" t="str">
        <f t="shared" si="281"/>
        <v>Other</v>
      </c>
      <c r="B183" s="275">
        <v>0</v>
      </c>
      <c r="C183" s="44">
        <f t="shared" si="285"/>
        <v>0</v>
      </c>
      <c r="D183" s="44">
        <f t="shared" ref="D183:N183" si="317">IF(D79=0,0,IF(D79&gt;0,IF($B183=0,"SALARY?",IF(D79&gt;C79,D79*($B183/12),IF(D79&lt;C79,D79*($B183/12),IF(C183&gt;($B183/12),C183,D79*($B183/12)))))))</f>
        <v>0</v>
      </c>
      <c r="E183" s="44">
        <f t="shared" si="317"/>
        <v>0</v>
      </c>
      <c r="F183" s="44">
        <f t="shared" si="317"/>
        <v>0</v>
      </c>
      <c r="G183" s="44">
        <f t="shared" si="317"/>
        <v>0</v>
      </c>
      <c r="H183" s="44">
        <f t="shared" si="317"/>
        <v>0</v>
      </c>
      <c r="I183" s="44">
        <f t="shared" si="317"/>
        <v>0</v>
      </c>
      <c r="J183" s="44">
        <f t="shared" si="317"/>
        <v>0</v>
      </c>
      <c r="K183" s="44">
        <f t="shared" si="317"/>
        <v>0</v>
      </c>
      <c r="L183" s="44">
        <f t="shared" si="317"/>
        <v>0</v>
      </c>
      <c r="M183" s="44">
        <f t="shared" si="317"/>
        <v>0</v>
      </c>
      <c r="N183" s="44">
        <f t="shared" si="317"/>
        <v>0</v>
      </c>
      <c r="O183" s="366">
        <f t="shared" si="274"/>
        <v>0</v>
      </c>
      <c r="P183" s="41" t="str">
        <f t="shared" si="275"/>
        <v>Other</v>
      </c>
      <c r="Q183" s="71">
        <f t="shared" si="276"/>
        <v>0</v>
      </c>
      <c r="R183" s="411">
        <f t="shared" si="291"/>
        <v>0</v>
      </c>
      <c r="S183" s="44">
        <f t="shared" ref="S183:AC183" si="318">IF(S79=0,0,IF(S79&gt;0,IF($B183=0,"SALARY?",IF(S79&gt;R79,S79*($B183/12),IF(S79&lt;R79,S79*($B183/12),IF(R183&gt;($B183/12),R183,S79*($B183/12)))))))</f>
        <v>0</v>
      </c>
      <c r="T183" s="44">
        <f t="shared" si="318"/>
        <v>0</v>
      </c>
      <c r="U183" s="44">
        <f t="shared" si="318"/>
        <v>0</v>
      </c>
      <c r="V183" s="44">
        <f t="shared" si="318"/>
        <v>0</v>
      </c>
      <c r="W183" s="44">
        <f t="shared" si="318"/>
        <v>0</v>
      </c>
      <c r="X183" s="44">
        <f t="shared" si="318"/>
        <v>0</v>
      </c>
      <c r="Y183" s="44">
        <f t="shared" si="318"/>
        <v>0</v>
      </c>
      <c r="Z183" s="44">
        <f t="shared" si="318"/>
        <v>0</v>
      </c>
      <c r="AA183" s="44">
        <f t="shared" si="318"/>
        <v>0</v>
      </c>
      <c r="AB183" s="44">
        <f t="shared" si="318"/>
        <v>0</v>
      </c>
      <c r="AC183" s="412">
        <f t="shared" si="318"/>
        <v>0</v>
      </c>
      <c r="AD183" s="367">
        <f t="shared" si="278"/>
        <v>0</v>
      </c>
    </row>
    <row r="184" spans="1:30">
      <c r="A184" s="41" t="str">
        <f t="shared" si="281"/>
        <v>Other</v>
      </c>
      <c r="B184" s="275">
        <v>0</v>
      </c>
      <c r="C184" s="44">
        <f t="shared" si="285"/>
        <v>0</v>
      </c>
      <c r="D184" s="44">
        <f t="shared" ref="D184:N184" si="319">IF(D80=0,0,IF(D80&gt;0,IF($B184=0,"SALARY?",IF(D80&gt;C80,D80*($B184/12),IF(D80&lt;C80,D80*($B184/12),IF(C184&gt;($B184/12),C184,D80*($B184/12)))))))</f>
        <v>0</v>
      </c>
      <c r="E184" s="44">
        <f t="shared" si="319"/>
        <v>0</v>
      </c>
      <c r="F184" s="44">
        <f t="shared" si="319"/>
        <v>0</v>
      </c>
      <c r="G184" s="44">
        <f t="shared" si="319"/>
        <v>0</v>
      </c>
      <c r="H184" s="44">
        <f t="shared" si="319"/>
        <v>0</v>
      </c>
      <c r="I184" s="44">
        <f t="shared" si="319"/>
        <v>0</v>
      </c>
      <c r="J184" s="44">
        <f t="shared" si="319"/>
        <v>0</v>
      </c>
      <c r="K184" s="44">
        <f t="shared" si="319"/>
        <v>0</v>
      </c>
      <c r="L184" s="44">
        <f t="shared" si="319"/>
        <v>0</v>
      </c>
      <c r="M184" s="44">
        <f t="shared" si="319"/>
        <v>0</v>
      </c>
      <c r="N184" s="44">
        <f t="shared" si="319"/>
        <v>0</v>
      </c>
      <c r="O184" s="366">
        <f t="shared" si="274"/>
        <v>0</v>
      </c>
      <c r="P184" s="41" t="str">
        <f t="shared" si="275"/>
        <v>Other</v>
      </c>
      <c r="Q184" s="71">
        <f t="shared" si="276"/>
        <v>0</v>
      </c>
      <c r="R184" s="411">
        <f t="shared" si="291"/>
        <v>0</v>
      </c>
      <c r="S184" s="44">
        <f t="shared" ref="S184:AC184" si="320">IF(S80=0,0,IF(S80&gt;0,IF($B184=0,"SALARY?",IF(S80&gt;R80,S80*($B184/12),IF(S80&lt;R80,S80*($B184/12),IF(R184&gt;($B184/12),R184,S80*($B184/12)))))))</f>
        <v>0</v>
      </c>
      <c r="T184" s="44">
        <f t="shared" si="320"/>
        <v>0</v>
      </c>
      <c r="U184" s="44">
        <f t="shared" si="320"/>
        <v>0</v>
      </c>
      <c r="V184" s="44">
        <f t="shared" si="320"/>
        <v>0</v>
      </c>
      <c r="W184" s="44">
        <f t="shared" si="320"/>
        <v>0</v>
      </c>
      <c r="X184" s="44">
        <f t="shared" si="320"/>
        <v>0</v>
      </c>
      <c r="Y184" s="44">
        <f t="shared" si="320"/>
        <v>0</v>
      </c>
      <c r="Z184" s="44">
        <f t="shared" si="320"/>
        <v>0</v>
      </c>
      <c r="AA184" s="44">
        <f t="shared" si="320"/>
        <v>0</v>
      </c>
      <c r="AB184" s="44">
        <f t="shared" si="320"/>
        <v>0</v>
      </c>
      <c r="AC184" s="412">
        <f t="shared" si="320"/>
        <v>0</v>
      </c>
      <c r="AD184" s="367">
        <f t="shared" si="278"/>
        <v>0</v>
      </c>
    </row>
    <row r="185" spans="1:30">
      <c r="A185" s="41" t="str">
        <f t="shared" si="281"/>
        <v>Other</v>
      </c>
      <c r="B185" s="275">
        <v>0</v>
      </c>
      <c r="C185" s="44">
        <f t="shared" si="285"/>
        <v>0</v>
      </c>
      <c r="D185" s="44">
        <f t="shared" ref="D185:N185" si="321">IF(D81=0,0,IF(D81&gt;0,IF($B185=0,"SALARY?",IF(D81&gt;C81,D81*($B185/12),IF(D81&lt;C81,D81*($B185/12),IF(C185&gt;($B185/12),C185,D81*($B185/12)))))))</f>
        <v>0</v>
      </c>
      <c r="E185" s="44">
        <f t="shared" si="321"/>
        <v>0</v>
      </c>
      <c r="F185" s="44">
        <f t="shared" si="321"/>
        <v>0</v>
      </c>
      <c r="G185" s="44">
        <f t="shared" si="321"/>
        <v>0</v>
      </c>
      <c r="H185" s="44">
        <f t="shared" si="321"/>
        <v>0</v>
      </c>
      <c r="I185" s="44">
        <f t="shared" si="321"/>
        <v>0</v>
      </c>
      <c r="J185" s="44">
        <f t="shared" si="321"/>
        <v>0</v>
      </c>
      <c r="K185" s="44">
        <f t="shared" si="321"/>
        <v>0</v>
      </c>
      <c r="L185" s="44">
        <f t="shared" si="321"/>
        <v>0</v>
      </c>
      <c r="M185" s="44">
        <f t="shared" si="321"/>
        <v>0</v>
      </c>
      <c r="N185" s="44">
        <f t="shared" si="321"/>
        <v>0</v>
      </c>
      <c r="O185" s="366">
        <f t="shared" si="274"/>
        <v>0</v>
      </c>
      <c r="P185" s="41" t="str">
        <f t="shared" si="275"/>
        <v>Other</v>
      </c>
      <c r="Q185" s="71">
        <f t="shared" si="276"/>
        <v>0</v>
      </c>
      <c r="R185" s="411">
        <f t="shared" si="291"/>
        <v>0</v>
      </c>
      <c r="S185" s="44">
        <f t="shared" ref="S185:AC185" si="322">IF(S81=0,0,IF(S81&gt;0,IF($B185=0,"SALARY?",IF(S81&gt;R81,S81*($B185/12),IF(S81&lt;R81,S81*($B185/12),IF(R185&gt;($B185/12),R185,S81*($B185/12)))))))</f>
        <v>0</v>
      </c>
      <c r="T185" s="44">
        <f t="shared" si="322"/>
        <v>0</v>
      </c>
      <c r="U185" s="44">
        <f t="shared" si="322"/>
        <v>0</v>
      </c>
      <c r="V185" s="44">
        <f t="shared" si="322"/>
        <v>0</v>
      </c>
      <c r="W185" s="44">
        <f t="shared" si="322"/>
        <v>0</v>
      </c>
      <c r="X185" s="44">
        <f t="shared" si="322"/>
        <v>0</v>
      </c>
      <c r="Y185" s="44">
        <f t="shared" si="322"/>
        <v>0</v>
      </c>
      <c r="Z185" s="44">
        <f t="shared" si="322"/>
        <v>0</v>
      </c>
      <c r="AA185" s="44">
        <f t="shared" si="322"/>
        <v>0</v>
      </c>
      <c r="AB185" s="44">
        <f t="shared" si="322"/>
        <v>0</v>
      </c>
      <c r="AC185" s="412">
        <f t="shared" si="322"/>
        <v>0</v>
      </c>
      <c r="AD185" s="367">
        <f t="shared" si="278"/>
        <v>0</v>
      </c>
    </row>
    <row r="186" spans="1:30">
      <c r="A186" s="41" t="str">
        <f t="shared" si="281"/>
        <v>Other</v>
      </c>
      <c r="B186" s="275">
        <v>0</v>
      </c>
      <c r="C186" s="44">
        <f t="shared" si="285"/>
        <v>0</v>
      </c>
      <c r="D186" s="44">
        <f t="shared" ref="D186:N186" si="323">IF(D82=0,0,IF(D82&gt;0,IF($B186=0,"SALARY?",IF(D82&gt;C82,D82*($B186/12),IF(D82&lt;C82,D82*($B186/12),IF(C186&gt;($B186/12),C186,D82*($B186/12)))))))</f>
        <v>0</v>
      </c>
      <c r="E186" s="44">
        <f t="shared" si="323"/>
        <v>0</v>
      </c>
      <c r="F186" s="44">
        <f t="shared" si="323"/>
        <v>0</v>
      </c>
      <c r="G186" s="44">
        <f t="shared" si="323"/>
        <v>0</v>
      </c>
      <c r="H186" s="44">
        <f t="shared" si="323"/>
        <v>0</v>
      </c>
      <c r="I186" s="44">
        <f t="shared" si="323"/>
        <v>0</v>
      </c>
      <c r="J186" s="44">
        <f t="shared" si="323"/>
        <v>0</v>
      </c>
      <c r="K186" s="44">
        <f t="shared" si="323"/>
        <v>0</v>
      </c>
      <c r="L186" s="44">
        <f t="shared" si="323"/>
        <v>0</v>
      </c>
      <c r="M186" s="44">
        <f t="shared" si="323"/>
        <v>0</v>
      </c>
      <c r="N186" s="44">
        <f t="shared" si="323"/>
        <v>0</v>
      </c>
      <c r="O186" s="366">
        <f t="shared" si="274"/>
        <v>0</v>
      </c>
      <c r="P186" s="41" t="str">
        <f t="shared" si="275"/>
        <v>Other</v>
      </c>
      <c r="Q186" s="71">
        <f t="shared" si="276"/>
        <v>0</v>
      </c>
      <c r="R186" s="411">
        <f t="shared" si="291"/>
        <v>0</v>
      </c>
      <c r="S186" s="44">
        <f t="shared" ref="S186:AC186" si="324">IF(S82=0,0,IF(S82&gt;0,IF($B186=0,"SALARY?",IF(S82&gt;R82,S82*($B186/12),IF(S82&lt;R82,S82*($B186/12),IF(R186&gt;($B186/12),R186,S82*($B186/12)))))))</f>
        <v>0</v>
      </c>
      <c r="T186" s="44">
        <f t="shared" si="324"/>
        <v>0</v>
      </c>
      <c r="U186" s="44">
        <f t="shared" si="324"/>
        <v>0</v>
      </c>
      <c r="V186" s="44">
        <f t="shared" si="324"/>
        <v>0</v>
      </c>
      <c r="W186" s="44">
        <f t="shared" si="324"/>
        <v>0</v>
      </c>
      <c r="X186" s="44">
        <f t="shared" si="324"/>
        <v>0</v>
      </c>
      <c r="Y186" s="44">
        <f t="shared" si="324"/>
        <v>0</v>
      </c>
      <c r="Z186" s="44">
        <f t="shared" si="324"/>
        <v>0</v>
      </c>
      <c r="AA186" s="44">
        <f t="shared" si="324"/>
        <v>0</v>
      </c>
      <c r="AB186" s="44">
        <f t="shared" si="324"/>
        <v>0</v>
      </c>
      <c r="AC186" s="412">
        <f t="shared" si="324"/>
        <v>0</v>
      </c>
      <c r="AD186" s="367">
        <f t="shared" si="278"/>
        <v>0</v>
      </c>
    </row>
    <row r="187" spans="1:30">
      <c r="A187" s="41" t="str">
        <f t="shared" si="281"/>
        <v>Other</v>
      </c>
      <c r="B187" s="275">
        <v>0</v>
      </c>
      <c r="C187" s="44">
        <f t="shared" si="285"/>
        <v>0</v>
      </c>
      <c r="D187" s="44">
        <f t="shared" ref="D187:N187" si="325">IF(D83=0,0,IF(D83&gt;0,IF($B187=0,"SALARY?",IF(D83&gt;C83,D83*($B187/12),IF(D83&lt;C83,D83*($B187/12),IF(C187&gt;($B187/12),C187,D83*($B187/12)))))))</f>
        <v>0</v>
      </c>
      <c r="E187" s="44">
        <f t="shared" si="325"/>
        <v>0</v>
      </c>
      <c r="F187" s="44">
        <f t="shared" si="325"/>
        <v>0</v>
      </c>
      <c r="G187" s="44">
        <f t="shared" si="325"/>
        <v>0</v>
      </c>
      <c r="H187" s="44">
        <f t="shared" si="325"/>
        <v>0</v>
      </c>
      <c r="I187" s="44">
        <f t="shared" si="325"/>
        <v>0</v>
      </c>
      <c r="J187" s="44">
        <f t="shared" si="325"/>
        <v>0</v>
      </c>
      <c r="K187" s="44">
        <f t="shared" si="325"/>
        <v>0</v>
      </c>
      <c r="L187" s="44">
        <f t="shared" si="325"/>
        <v>0</v>
      </c>
      <c r="M187" s="44">
        <f t="shared" si="325"/>
        <v>0</v>
      </c>
      <c r="N187" s="44">
        <f t="shared" si="325"/>
        <v>0</v>
      </c>
      <c r="O187" s="366">
        <f t="shared" si="274"/>
        <v>0</v>
      </c>
      <c r="P187" s="41" t="str">
        <f t="shared" si="275"/>
        <v>Other</v>
      </c>
      <c r="Q187" s="71">
        <f t="shared" si="276"/>
        <v>0</v>
      </c>
      <c r="R187" s="411">
        <f t="shared" si="291"/>
        <v>0</v>
      </c>
      <c r="S187" s="44">
        <f t="shared" ref="S187:AC187" si="326">IF(S83=0,0,IF(S83&gt;0,IF($B187=0,"SALARY?",IF(S83&gt;R83,S83*($B187/12),IF(S83&lt;R83,S83*($B187/12),IF(R187&gt;($B187/12),R187,S83*($B187/12)))))))</f>
        <v>0</v>
      </c>
      <c r="T187" s="44">
        <f t="shared" si="326"/>
        <v>0</v>
      </c>
      <c r="U187" s="44">
        <f t="shared" si="326"/>
        <v>0</v>
      </c>
      <c r="V187" s="44">
        <f t="shared" si="326"/>
        <v>0</v>
      </c>
      <c r="W187" s="44">
        <f t="shared" si="326"/>
        <v>0</v>
      </c>
      <c r="X187" s="44">
        <f t="shared" si="326"/>
        <v>0</v>
      </c>
      <c r="Y187" s="44">
        <f t="shared" si="326"/>
        <v>0</v>
      </c>
      <c r="Z187" s="44">
        <f t="shared" si="326"/>
        <v>0</v>
      </c>
      <c r="AA187" s="44">
        <f t="shared" si="326"/>
        <v>0</v>
      </c>
      <c r="AB187" s="44">
        <f t="shared" si="326"/>
        <v>0</v>
      </c>
      <c r="AC187" s="412">
        <f t="shared" si="326"/>
        <v>0</v>
      </c>
      <c r="AD187" s="367">
        <f t="shared" si="278"/>
        <v>0</v>
      </c>
    </row>
    <row r="188" spans="1:30">
      <c r="A188" s="41" t="str">
        <f t="shared" si="281"/>
        <v>Other</v>
      </c>
      <c r="B188" s="275">
        <v>0</v>
      </c>
      <c r="C188" s="44">
        <f t="shared" si="285"/>
        <v>0</v>
      </c>
      <c r="D188" s="44">
        <f t="shared" ref="D188:N188" si="327">IF(D84=0,0,IF(D84&gt;0,IF($B188=0,"SALARY?",IF(D84&gt;C84,D84*($B188/12),IF(D84&lt;C84,D84*($B188/12),IF(C188&gt;($B188/12),C188,D84*($B188/12)))))))</f>
        <v>0</v>
      </c>
      <c r="E188" s="44">
        <f t="shared" si="327"/>
        <v>0</v>
      </c>
      <c r="F188" s="44">
        <f t="shared" si="327"/>
        <v>0</v>
      </c>
      <c r="G188" s="44">
        <f t="shared" si="327"/>
        <v>0</v>
      </c>
      <c r="H188" s="44">
        <f t="shared" si="327"/>
        <v>0</v>
      </c>
      <c r="I188" s="44">
        <f t="shared" si="327"/>
        <v>0</v>
      </c>
      <c r="J188" s="44">
        <f t="shared" si="327"/>
        <v>0</v>
      </c>
      <c r="K188" s="44">
        <f t="shared" si="327"/>
        <v>0</v>
      </c>
      <c r="L188" s="44">
        <f t="shared" si="327"/>
        <v>0</v>
      </c>
      <c r="M188" s="44">
        <f t="shared" si="327"/>
        <v>0</v>
      </c>
      <c r="N188" s="44">
        <f t="shared" si="327"/>
        <v>0</v>
      </c>
      <c r="O188" s="366">
        <f t="shared" si="274"/>
        <v>0</v>
      </c>
      <c r="P188" s="41" t="str">
        <f t="shared" si="275"/>
        <v>Other</v>
      </c>
      <c r="Q188" s="71">
        <f t="shared" si="276"/>
        <v>0</v>
      </c>
      <c r="R188" s="411">
        <f t="shared" si="291"/>
        <v>0</v>
      </c>
      <c r="S188" s="44">
        <f t="shared" ref="S188:AC188" si="328">IF(S84=0,0,IF(S84&gt;0,IF($B188=0,"SALARY?",IF(S84&gt;R84,S84*($B188/12),IF(S84&lt;R84,S84*($B188/12),IF(R188&gt;($B188/12),R188,S84*($B188/12)))))))</f>
        <v>0</v>
      </c>
      <c r="T188" s="44">
        <f t="shared" si="328"/>
        <v>0</v>
      </c>
      <c r="U188" s="44">
        <f t="shared" si="328"/>
        <v>0</v>
      </c>
      <c r="V188" s="44">
        <f t="shared" si="328"/>
        <v>0</v>
      </c>
      <c r="W188" s="44">
        <f t="shared" si="328"/>
        <v>0</v>
      </c>
      <c r="X188" s="44">
        <f t="shared" si="328"/>
        <v>0</v>
      </c>
      <c r="Y188" s="44">
        <f t="shared" si="328"/>
        <v>0</v>
      </c>
      <c r="Z188" s="44">
        <f t="shared" si="328"/>
        <v>0</v>
      </c>
      <c r="AA188" s="44">
        <f t="shared" si="328"/>
        <v>0</v>
      </c>
      <c r="AB188" s="44">
        <f t="shared" si="328"/>
        <v>0</v>
      </c>
      <c r="AC188" s="412">
        <f t="shared" si="328"/>
        <v>0</v>
      </c>
      <c r="AD188" s="367">
        <f t="shared" si="278"/>
        <v>0</v>
      </c>
    </row>
    <row r="189" spans="1:30">
      <c r="A189" s="41" t="str">
        <f t="shared" si="281"/>
        <v>Other</v>
      </c>
      <c r="B189" s="275">
        <v>0</v>
      </c>
      <c r="C189" s="44">
        <f t="shared" si="285"/>
        <v>0</v>
      </c>
      <c r="D189" s="44">
        <f t="shared" ref="D189:N189" si="329">IF(D85=0,0,IF(D85&gt;0,IF($B189=0,"SALARY?",IF(D85&gt;C85,D85*($B189/12),IF(D85&lt;C85,D85*($B189/12),IF(C189&gt;($B189/12),C189,D85*($B189/12)))))))</f>
        <v>0</v>
      </c>
      <c r="E189" s="44">
        <f t="shared" si="329"/>
        <v>0</v>
      </c>
      <c r="F189" s="44">
        <f t="shared" si="329"/>
        <v>0</v>
      </c>
      <c r="G189" s="44">
        <f t="shared" si="329"/>
        <v>0</v>
      </c>
      <c r="H189" s="44">
        <f t="shared" si="329"/>
        <v>0</v>
      </c>
      <c r="I189" s="44">
        <f t="shared" si="329"/>
        <v>0</v>
      </c>
      <c r="J189" s="44">
        <f t="shared" si="329"/>
        <v>0</v>
      </c>
      <c r="K189" s="44">
        <f t="shared" si="329"/>
        <v>0</v>
      </c>
      <c r="L189" s="44">
        <f t="shared" si="329"/>
        <v>0</v>
      </c>
      <c r="M189" s="44">
        <f t="shared" si="329"/>
        <v>0</v>
      </c>
      <c r="N189" s="44">
        <f t="shared" si="329"/>
        <v>0</v>
      </c>
      <c r="O189" s="366">
        <f t="shared" si="274"/>
        <v>0</v>
      </c>
      <c r="P189" s="41" t="str">
        <f t="shared" si="275"/>
        <v>Other</v>
      </c>
      <c r="Q189" s="71">
        <f t="shared" si="276"/>
        <v>0</v>
      </c>
      <c r="R189" s="411">
        <f t="shared" si="291"/>
        <v>0</v>
      </c>
      <c r="S189" s="44">
        <f t="shared" ref="S189:AC189" si="330">IF(S85=0,0,IF(S85&gt;0,IF($B189=0,"SALARY?",IF(S85&gt;R85,S85*($B189/12),IF(S85&lt;R85,S85*($B189/12),IF(R189&gt;($B189/12),R189,S85*($B189/12)))))))</f>
        <v>0</v>
      </c>
      <c r="T189" s="44">
        <f t="shared" si="330"/>
        <v>0</v>
      </c>
      <c r="U189" s="44">
        <f t="shared" si="330"/>
        <v>0</v>
      </c>
      <c r="V189" s="44">
        <f t="shared" si="330"/>
        <v>0</v>
      </c>
      <c r="W189" s="44">
        <f t="shared" si="330"/>
        <v>0</v>
      </c>
      <c r="X189" s="44">
        <f t="shared" si="330"/>
        <v>0</v>
      </c>
      <c r="Y189" s="44">
        <f t="shared" si="330"/>
        <v>0</v>
      </c>
      <c r="Z189" s="44">
        <f t="shared" si="330"/>
        <v>0</v>
      </c>
      <c r="AA189" s="44">
        <f t="shared" si="330"/>
        <v>0</v>
      </c>
      <c r="AB189" s="44">
        <f t="shared" si="330"/>
        <v>0</v>
      </c>
      <c r="AC189" s="412">
        <f t="shared" si="330"/>
        <v>0</v>
      </c>
      <c r="AD189" s="367">
        <f t="shared" si="278"/>
        <v>0</v>
      </c>
    </row>
    <row r="190" spans="1:30" ht="18" customHeight="1">
      <c r="A190" s="41" t="str">
        <f t="shared" si="281"/>
        <v>Other</v>
      </c>
      <c r="B190" s="275">
        <v>0</v>
      </c>
      <c r="C190" s="44">
        <f t="shared" si="285"/>
        <v>0</v>
      </c>
      <c r="D190" s="44">
        <f t="shared" ref="D190:N190" si="331">IF(D86=0,0,IF(D86&gt;0,IF($B190=0,"SALARY?",IF(D86&gt;C86,D86*($B190/12),IF(D86&lt;C86,D86*($B190/12),IF(C190&gt;($B190/12),C190,D86*($B190/12)))))))</f>
        <v>0</v>
      </c>
      <c r="E190" s="44">
        <f t="shared" si="331"/>
        <v>0</v>
      </c>
      <c r="F190" s="44">
        <f t="shared" si="331"/>
        <v>0</v>
      </c>
      <c r="G190" s="44">
        <f t="shared" si="331"/>
        <v>0</v>
      </c>
      <c r="H190" s="44">
        <f t="shared" si="331"/>
        <v>0</v>
      </c>
      <c r="I190" s="44">
        <f t="shared" si="331"/>
        <v>0</v>
      </c>
      <c r="J190" s="44">
        <f t="shared" si="331"/>
        <v>0</v>
      </c>
      <c r="K190" s="44">
        <f t="shared" si="331"/>
        <v>0</v>
      </c>
      <c r="L190" s="44">
        <f t="shared" si="331"/>
        <v>0</v>
      </c>
      <c r="M190" s="44">
        <f t="shared" si="331"/>
        <v>0</v>
      </c>
      <c r="N190" s="44">
        <f t="shared" si="331"/>
        <v>0</v>
      </c>
      <c r="O190" s="366">
        <f t="shared" si="274"/>
        <v>0</v>
      </c>
      <c r="P190" s="41" t="str">
        <f t="shared" si="275"/>
        <v>Other</v>
      </c>
      <c r="Q190" s="71">
        <f t="shared" si="276"/>
        <v>0</v>
      </c>
      <c r="R190" s="411">
        <f t="shared" si="291"/>
        <v>0</v>
      </c>
      <c r="S190" s="44">
        <f t="shared" ref="S190:AC190" si="332">IF(S86=0,0,IF(S86&gt;0,IF($B190=0,"SALARY?",IF(S86&gt;R86,S86*($B190/12),IF(S86&lt;R86,S86*($B190/12),IF(R190&gt;($B190/12),R190,S86*($B190/12)))))))</f>
        <v>0</v>
      </c>
      <c r="T190" s="44">
        <f t="shared" si="332"/>
        <v>0</v>
      </c>
      <c r="U190" s="44">
        <f t="shared" si="332"/>
        <v>0</v>
      </c>
      <c r="V190" s="44">
        <f t="shared" si="332"/>
        <v>0</v>
      </c>
      <c r="W190" s="44">
        <f t="shared" si="332"/>
        <v>0</v>
      </c>
      <c r="X190" s="44">
        <f t="shared" si="332"/>
        <v>0</v>
      </c>
      <c r="Y190" s="44">
        <f t="shared" si="332"/>
        <v>0</v>
      </c>
      <c r="Z190" s="44">
        <f t="shared" si="332"/>
        <v>0</v>
      </c>
      <c r="AA190" s="44">
        <f t="shared" si="332"/>
        <v>0</v>
      </c>
      <c r="AB190" s="44">
        <f t="shared" si="332"/>
        <v>0</v>
      </c>
      <c r="AC190" s="412">
        <f t="shared" si="332"/>
        <v>0</v>
      </c>
      <c r="AD190" s="367">
        <f t="shared" si="278"/>
        <v>0</v>
      </c>
    </row>
    <row r="191" spans="1:30">
      <c r="A191" s="41" t="str">
        <f t="shared" si="281"/>
        <v>Other</v>
      </c>
      <c r="B191" s="275">
        <v>0</v>
      </c>
      <c r="C191" s="44">
        <f t="shared" si="285"/>
        <v>0</v>
      </c>
      <c r="D191" s="44">
        <f t="shared" ref="D191:N191" si="333">IF(D87=0,0,IF(D87&gt;0,IF($B191=0,"SALARY?",IF(D87&gt;C87,D87*($B191/12),IF(D87&lt;C87,D87*($B191/12),IF(C191&gt;($B191/12),C191,D87*($B191/12)))))))</f>
        <v>0</v>
      </c>
      <c r="E191" s="44">
        <f t="shared" si="333"/>
        <v>0</v>
      </c>
      <c r="F191" s="44">
        <f t="shared" si="333"/>
        <v>0</v>
      </c>
      <c r="G191" s="44">
        <f t="shared" si="333"/>
        <v>0</v>
      </c>
      <c r="H191" s="44">
        <f t="shared" si="333"/>
        <v>0</v>
      </c>
      <c r="I191" s="44">
        <f t="shared" si="333"/>
        <v>0</v>
      </c>
      <c r="J191" s="44">
        <f t="shared" si="333"/>
        <v>0</v>
      </c>
      <c r="K191" s="44">
        <f t="shared" si="333"/>
        <v>0</v>
      </c>
      <c r="L191" s="44">
        <f t="shared" si="333"/>
        <v>0</v>
      </c>
      <c r="M191" s="44">
        <f t="shared" si="333"/>
        <v>0</v>
      </c>
      <c r="N191" s="44">
        <f t="shared" si="333"/>
        <v>0</v>
      </c>
      <c r="O191" s="366">
        <f t="shared" si="274"/>
        <v>0</v>
      </c>
      <c r="P191" s="41" t="str">
        <f t="shared" si="275"/>
        <v>Other</v>
      </c>
      <c r="Q191" s="71">
        <f t="shared" si="276"/>
        <v>0</v>
      </c>
      <c r="R191" s="411">
        <f t="shared" si="291"/>
        <v>0</v>
      </c>
      <c r="S191" s="44">
        <f t="shared" ref="S191:AC191" si="334">IF(S87=0,0,IF(S87&gt;0,IF($B191=0,"SALARY?",IF(S87&gt;R87,S87*($B191/12),IF(S87&lt;R87,S87*($B191/12),IF(R191&gt;($B191/12),R191,S87*($B191/12)))))))</f>
        <v>0</v>
      </c>
      <c r="T191" s="44">
        <f t="shared" si="334"/>
        <v>0</v>
      </c>
      <c r="U191" s="44">
        <f t="shared" si="334"/>
        <v>0</v>
      </c>
      <c r="V191" s="44">
        <f t="shared" si="334"/>
        <v>0</v>
      </c>
      <c r="W191" s="44">
        <f t="shared" si="334"/>
        <v>0</v>
      </c>
      <c r="X191" s="44">
        <f t="shared" si="334"/>
        <v>0</v>
      </c>
      <c r="Y191" s="44">
        <f t="shared" si="334"/>
        <v>0</v>
      </c>
      <c r="Z191" s="44">
        <f t="shared" si="334"/>
        <v>0</v>
      </c>
      <c r="AA191" s="44">
        <f t="shared" si="334"/>
        <v>0</v>
      </c>
      <c r="AB191" s="44">
        <f t="shared" si="334"/>
        <v>0</v>
      </c>
      <c r="AC191" s="412">
        <f t="shared" si="334"/>
        <v>0</v>
      </c>
      <c r="AD191" s="367">
        <f t="shared" si="278"/>
        <v>0</v>
      </c>
    </row>
    <row r="192" spans="1:30">
      <c r="A192" s="41" t="str">
        <f t="shared" si="281"/>
        <v>Other</v>
      </c>
      <c r="B192" s="275">
        <v>0</v>
      </c>
      <c r="C192" s="44">
        <f t="shared" si="285"/>
        <v>0</v>
      </c>
      <c r="D192" s="44">
        <f t="shared" ref="D192:N192" si="335">IF(D88=0,0,IF(D88&gt;0,IF($B192=0,"SALARY?",IF(D88&gt;C88,D88*($B192/12),IF(D88&lt;C88,D88*($B192/12),IF(C192&gt;($B192/12),C192,D88*($B192/12)))))))</f>
        <v>0</v>
      </c>
      <c r="E192" s="44">
        <f t="shared" si="335"/>
        <v>0</v>
      </c>
      <c r="F192" s="44">
        <f t="shared" si="335"/>
        <v>0</v>
      </c>
      <c r="G192" s="44">
        <f t="shared" si="335"/>
        <v>0</v>
      </c>
      <c r="H192" s="44">
        <f t="shared" si="335"/>
        <v>0</v>
      </c>
      <c r="I192" s="44">
        <f t="shared" si="335"/>
        <v>0</v>
      </c>
      <c r="J192" s="44">
        <f t="shared" si="335"/>
        <v>0</v>
      </c>
      <c r="K192" s="44">
        <f t="shared" si="335"/>
        <v>0</v>
      </c>
      <c r="L192" s="44">
        <f t="shared" si="335"/>
        <v>0</v>
      </c>
      <c r="M192" s="44">
        <f t="shared" si="335"/>
        <v>0</v>
      </c>
      <c r="N192" s="44">
        <f t="shared" si="335"/>
        <v>0</v>
      </c>
      <c r="O192" s="366">
        <f t="shared" si="274"/>
        <v>0</v>
      </c>
      <c r="P192" s="41" t="str">
        <f>IF(A192="","",+A192)</f>
        <v>Other</v>
      </c>
      <c r="Q192" s="71">
        <f>+B192</f>
        <v>0</v>
      </c>
      <c r="R192" s="411">
        <f t="shared" si="291"/>
        <v>0</v>
      </c>
      <c r="S192" s="44">
        <f t="shared" ref="S192:AC192" si="336">IF(S88=0,0,IF(S88&gt;0,IF($B192=0,"SALARY?",IF(S88&gt;R88,S88*($B192/12),IF(S88&lt;R88,S88*($B192/12),IF(R192&gt;($B192/12),R192,S88*($B192/12)))))))</f>
        <v>0</v>
      </c>
      <c r="T192" s="44">
        <f t="shared" si="336"/>
        <v>0</v>
      </c>
      <c r="U192" s="44">
        <f t="shared" si="336"/>
        <v>0</v>
      </c>
      <c r="V192" s="44">
        <f t="shared" si="336"/>
        <v>0</v>
      </c>
      <c r="W192" s="44">
        <f t="shared" si="336"/>
        <v>0</v>
      </c>
      <c r="X192" s="44">
        <f t="shared" si="336"/>
        <v>0</v>
      </c>
      <c r="Y192" s="44">
        <f t="shared" si="336"/>
        <v>0</v>
      </c>
      <c r="Z192" s="44">
        <f t="shared" si="336"/>
        <v>0</v>
      </c>
      <c r="AA192" s="44">
        <f t="shared" si="336"/>
        <v>0</v>
      </c>
      <c r="AB192" s="44">
        <f t="shared" si="336"/>
        <v>0</v>
      </c>
      <c r="AC192" s="412">
        <f t="shared" si="336"/>
        <v>0</v>
      </c>
      <c r="AD192" s="367">
        <f t="shared" ref="AD192:AD197" si="337">SUM(R192:AC192)</f>
        <v>0</v>
      </c>
    </row>
    <row r="193" spans="1:30">
      <c r="A193" s="41" t="str">
        <f t="shared" si="281"/>
        <v>Other</v>
      </c>
      <c r="B193" s="275">
        <v>0</v>
      </c>
      <c r="C193" s="44">
        <f t="shared" si="285"/>
        <v>0</v>
      </c>
      <c r="D193" s="44">
        <f t="shared" ref="D193:N193" si="338">IF(D89=0,0,IF(D89&gt;0,IF($B193=0,"SALARY?",IF(D89&gt;C89,D89*($B193/12),IF(D89&lt;C89,D89*($B193/12),IF(C193&gt;($B193/12),C193,D89*($B193/12)))))))</f>
        <v>0</v>
      </c>
      <c r="E193" s="44">
        <f t="shared" si="338"/>
        <v>0</v>
      </c>
      <c r="F193" s="44">
        <f t="shared" si="338"/>
        <v>0</v>
      </c>
      <c r="G193" s="44">
        <f t="shared" si="338"/>
        <v>0</v>
      </c>
      <c r="H193" s="44">
        <f t="shared" si="338"/>
        <v>0</v>
      </c>
      <c r="I193" s="44">
        <f t="shared" si="338"/>
        <v>0</v>
      </c>
      <c r="J193" s="44">
        <f t="shared" si="338"/>
        <v>0</v>
      </c>
      <c r="K193" s="44">
        <f t="shared" si="338"/>
        <v>0</v>
      </c>
      <c r="L193" s="44">
        <f t="shared" si="338"/>
        <v>0</v>
      </c>
      <c r="M193" s="44">
        <f t="shared" si="338"/>
        <v>0</v>
      </c>
      <c r="N193" s="44">
        <f t="shared" si="338"/>
        <v>0</v>
      </c>
      <c r="O193" s="366">
        <f t="shared" si="274"/>
        <v>0</v>
      </c>
      <c r="P193" s="41" t="str">
        <f>IF(A193="","",+A193)</f>
        <v>Other</v>
      </c>
      <c r="Q193" s="71">
        <f>+B193</f>
        <v>0</v>
      </c>
      <c r="R193" s="411">
        <f t="shared" si="291"/>
        <v>0</v>
      </c>
      <c r="S193" s="44">
        <f t="shared" ref="S193:AC193" si="339">IF(S89=0,0,IF(S89&gt;0,IF($B193=0,"SALARY?",IF(S89&gt;R89,S89*($B193/12),IF(S89&lt;R89,S89*($B193/12),IF(R193&gt;($B193/12),R193,S89*($B193/12)))))))</f>
        <v>0</v>
      </c>
      <c r="T193" s="44">
        <f t="shared" si="339"/>
        <v>0</v>
      </c>
      <c r="U193" s="44">
        <f t="shared" si="339"/>
        <v>0</v>
      </c>
      <c r="V193" s="44">
        <f t="shared" si="339"/>
        <v>0</v>
      </c>
      <c r="W193" s="44">
        <f t="shared" si="339"/>
        <v>0</v>
      </c>
      <c r="X193" s="44">
        <f t="shared" si="339"/>
        <v>0</v>
      </c>
      <c r="Y193" s="44">
        <f t="shared" si="339"/>
        <v>0</v>
      </c>
      <c r="Z193" s="44">
        <f t="shared" si="339"/>
        <v>0</v>
      </c>
      <c r="AA193" s="44">
        <f t="shared" si="339"/>
        <v>0</v>
      </c>
      <c r="AB193" s="44">
        <f t="shared" si="339"/>
        <v>0</v>
      </c>
      <c r="AC193" s="412">
        <f t="shared" si="339"/>
        <v>0</v>
      </c>
      <c r="AD193" s="367">
        <f t="shared" si="337"/>
        <v>0</v>
      </c>
    </row>
    <row r="194" spans="1:30">
      <c r="A194" s="41" t="str">
        <f t="shared" si="281"/>
        <v>Other</v>
      </c>
      <c r="B194" s="275">
        <v>0</v>
      </c>
      <c r="C194" s="44">
        <f t="shared" si="285"/>
        <v>0</v>
      </c>
      <c r="D194" s="44">
        <f t="shared" ref="D194:N194" si="340">IF(D90=0,0,IF(D90&gt;0,IF($B194=0,"SALARY?",IF(D90&gt;C90,D90*($B194/12),IF(D90&lt;C90,D90*($B194/12),IF(C194&gt;($B194/12),C194,D90*($B194/12)))))))</f>
        <v>0</v>
      </c>
      <c r="E194" s="44">
        <f t="shared" si="340"/>
        <v>0</v>
      </c>
      <c r="F194" s="44">
        <f t="shared" si="340"/>
        <v>0</v>
      </c>
      <c r="G194" s="44">
        <f t="shared" si="340"/>
        <v>0</v>
      </c>
      <c r="H194" s="44">
        <f t="shared" si="340"/>
        <v>0</v>
      </c>
      <c r="I194" s="44">
        <f t="shared" si="340"/>
        <v>0</v>
      </c>
      <c r="J194" s="44">
        <f t="shared" si="340"/>
        <v>0</v>
      </c>
      <c r="K194" s="44">
        <f t="shared" si="340"/>
        <v>0</v>
      </c>
      <c r="L194" s="44">
        <f t="shared" si="340"/>
        <v>0</v>
      </c>
      <c r="M194" s="44">
        <f t="shared" si="340"/>
        <v>0</v>
      </c>
      <c r="N194" s="44">
        <f t="shared" si="340"/>
        <v>0</v>
      </c>
      <c r="O194" s="366">
        <f t="shared" si="274"/>
        <v>0</v>
      </c>
      <c r="P194" s="41" t="str">
        <f t="shared" si="275"/>
        <v>Other</v>
      </c>
      <c r="Q194" s="71">
        <f t="shared" si="276"/>
        <v>0</v>
      </c>
      <c r="R194" s="411">
        <f t="shared" si="291"/>
        <v>0</v>
      </c>
      <c r="S194" s="44">
        <f t="shared" ref="S194:AC194" si="341">IF(S90=0,0,IF(S90&gt;0,IF($B194=0,"SALARY?",IF(S90&gt;R90,S90*($B194/12),IF(S90&lt;R90,S90*($B194/12),IF(R194&gt;($B194/12),R194,S90*($B194/12)))))))</f>
        <v>0</v>
      </c>
      <c r="T194" s="44">
        <f t="shared" si="341"/>
        <v>0</v>
      </c>
      <c r="U194" s="44">
        <f t="shared" si="341"/>
        <v>0</v>
      </c>
      <c r="V194" s="44">
        <f t="shared" si="341"/>
        <v>0</v>
      </c>
      <c r="W194" s="44">
        <f t="shared" si="341"/>
        <v>0</v>
      </c>
      <c r="X194" s="44">
        <f t="shared" si="341"/>
        <v>0</v>
      </c>
      <c r="Y194" s="44">
        <f t="shared" si="341"/>
        <v>0</v>
      </c>
      <c r="Z194" s="44">
        <f t="shared" si="341"/>
        <v>0</v>
      </c>
      <c r="AA194" s="44">
        <f t="shared" si="341"/>
        <v>0</v>
      </c>
      <c r="AB194" s="44">
        <f t="shared" si="341"/>
        <v>0</v>
      </c>
      <c r="AC194" s="412">
        <f t="shared" si="341"/>
        <v>0</v>
      </c>
      <c r="AD194" s="367">
        <f t="shared" si="337"/>
        <v>0</v>
      </c>
    </row>
    <row r="195" spans="1:30">
      <c r="A195" s="41" t="str">
        <f t="shared" si="281"/>
        <v>Other</v>
      </c>
      <c r="B195" s="275">
        <v>0</v>
      </c>
      <c r="C195" s="44">
        <f t="shared" si="285"/>
        <v>0</v>
      </c>
      <c r="D195" s="44">
        <f t="shared" ref="D195:N195" si="342">IF(D91=0,0,IF(D91&gt;0,IF($B195=0,"SALARY?",IF(D91&gt;C91,D91*($B195/12),IF(D91&lt;C91,D91*($B195/12),IF(C195&gt;($B195/12),C195,D91*($B195/12)))))))</f>
        <v>0</v>
      </c>
      <c r="E195" s="44">
        <f t="shared" si="342"/>
        <v>0</v>
      </c>
      <c r="F195" s="44">
        <f t="shared" si="342"/>
        <v>0</v>
      </c>
      <c r="G195" s="44">
        <f t="shared" si="342"/>
        <v>0</v>
      </c>
      <c r="H195" s="44">
        <f t="shared" si="342"/>
        <v>0</v>
      </c>
      <c r="I195" s="44">
        <f t="shared" si="342"/>
        <v>0</v>
      </c>
      <c r="J195" s="44">
        <f t="shared" si="342"/>
        <v>0</v>
      </c>
      <c r="K195" s="44">
        <f t="shared" si="342"/>
        <v>0</v>
      </c>
      <c r="L195" s="44">
        <f t="shared" si="342"/>
        <v>0</v>
      </c>
      <c r="M195" s="44">
        <f t="shared" si="342"/>
        <v>0</v>
      </c>
      <c r="N195" s="44">
        <f t="shared" si="342"/>
        <v>0</v>
      </c>
      <c r="O195" s="366">
        <f t="shared" si="274"/>
        <v>0</v>
      </c>
      <c r="P195" s="41" t="str">
        <f t="shared" si="275"/>
        <v>Other</v>
      </c>
      <c r="Q195" s="71">
        <f t="shared" si="276"/>
        <v>0</v>
      </c>
      <c r="R195" s="411">
        <f t="shared" si="291"/>
        <v>0</v>
      </c>
      <c r="S195" s="44">
        <f t="shared" ref="S195:AC195" si="343">IF(S91=0,0,IF(S91&gt;0,IF($B195=0,"SALARY?",IF(S91&gt;R91,S91*($B195/12),IF(S91&lt;R91,S91*($B195/12),IF(R195&gt;($B195/12),R195,S91*($B195/12)))))))</f>
        <v>0</v>
      </c>
      <c r="T195" s="44">
        <f t="shared" si="343"/>
        <v>0</v>
      </c>
      <c r="U195" s="44">
        <f t="shared" si="343"/>
        <v>0</v>
      </c>
      <c r="V195" s="44">
        <f t="shared" si="343"/>
        <v>0</v>
      </c>
      <c r="W195" s="44">
        <f t="shared" si="343"/>
        <v>0</v>
      </c>
      <c r="X195" s="44">
        <f t="shared" si="343"/>
        <v>0</v>
      </c>
      <c r="Y195" s="44">
        <f t="shared" si="343"/>
        <v>0</v>
      </c>
      <c r="Z195" s="44">
        <f t="shared" si="343"/>
        <v>0</v>
      </c>
      <c r="AA195" s="44">
        <f t="shared" si="343"/>
        <v>0</v>
      </c>
      <c r="AB195" s="44">
        <f t="shared" si="343"/>
        <v>0</v>
      </c>
      <c r="AC195" s="412">
        <f t="shared" si="343"/>
        <v>0</v>
      </c>
      <c r="AD195" s="367">
        <f t="shared" si="337"/>
        <v>0</v>
      </c>
    </row>
    <row r="196" spans="1:30">
      <c r="A196" s="41" t="str">
        <f t="shared" si="281"/>
        <v>Other</v>
      </c>
      <c r="B196" s="275">
        <v>0</v>
      </c>
      <c r="C196" s="44">
        <f t="shared" si="285"/>
        <v>0</v>
      </c>
      <c r="D196" s="44">
        <f t="shared" ref="D196:N196" si="344">IF(D92=0,0,IF(D92&gt;0,IF($B196=0,"SALARY?",IF(D92&gt;C92,D92*($B196/12),IF(D92&lt;C92,D92*($B196/12),IF(C196&gt;($B196/12),C196,D92*($B196/12)))))))</f>
        <v>0</v>
      </c>
      <c r="E196" s="44">
        <f t="shared" si="344"/>
        <v>0</v>
      </c>
      <c r="F196" s="44">
        <f t="shared" si="344"/>
        <v>0</v>
      </c>
      <c r="G196" s="44">
        <f t="shared" si="344"/>
        <v>0</v>
      </c>
      <c r="H196" s="44">
        <f t="shared" si="344"/>
        <v>0</v>
      </c>
      <c r="I196" s="44">
        <f t="shared" si="344"/>
        <v>0</v>
      </c>
      <c r="J196" s="44">
        <f t="shared" si="344"/>
        <v>0</v>
      </c>
      <c r="K196" s="44">
        <f t="shared" si="344"/>
        <v>0</v>
      </c>
      <c r="L196" s="44">
        <f t="shared" si="344"/>
        <v>0</v>
      </c>
      <c r="M196" s="44">
        <f t="shared" si="344"/>
        <v>0</v>
      </c>
      <c r="N196" s="44">
        <f t="shared" si="344"/>
        <v>0</v>
      </c>
      <c r="O196" s="366">
        <f t="shared" si="274"/>
        <v>0</v>
      </c>
      <c r="P196" s="41" t="str">
        <f t="shared" si="275"/>
        <v>Other</v>
      </c>
      <c r="Q196" s="71">
        <f t="shared" si="276"/>
        <v>0</v>
      </c>
      <c r="R196" s="411">
        <f t="shared" si="291"/>
        <v>0</v>
      </c>
      <c r="S196" s="44">
        <f t="shared" ref="S196:AC196" si="345">IF(S92=0,0,IF(S92&gt;0,IF($B196=0,"SALARY?",IF(S92&gt;R92,S92*($B196/12),IF(S92&lt;R92,S92*($B196/12),IF(R196&gt;($B196/12),R196,S92*($B196/12)))))))</f>
        <v>0</v>
      </c>
      <c r="T196" s="44">
        <f t="shared" si="345"/>
        <v>0</v>
      </c>
      <c r="U196" s="44">
        <f t="shared" si="345"/>
        <v>0</v>
      </c>
      <c r="V196" s="44">
        <f t="shared" si="345"/>
        <v>0</v>
      </c>
      <c r="W196" s="44">
        <f t="shared" si="345"/>
        <v>0</v>
      </c>
      <c r="X196" s="44">
        <f t="shared" si="345"/>
        <v>0</v>
      </c>
      <c r="Y196" s="44">
        <f t="shared" si="345"/>
        <v>0</v>
      </c>
      <c r="Z196" s="44">
        <f t="shared" si="345"/>
        <v>0</v>
      </c>
      <c r="AA196" s="44">
        <f t="shared" si="345"/>
        <v>0</v>
      </c>
      <c r="AB196" s="44">
        <f t="shared" si="345"/>
        <v>0</v>
      </c>
      <c r="AC196" s="412">
        <f t="shared" si="345"/>
        <v>0</v>
      </c>
      <c r="AD196" s="367">
        <f t="shared" si="337"/>
        <v>0</v>
      </c>
    </row>
    <row r="197" spans="1:30">
      <c r="A197" s="41" t="str">
        <f t="shared" si="281"/>
        <v>Other</v>
      </c>
      <c r="B197" s="275">
        <v>0</v>
      </c>
      <c r="C197" s="44">
        <f t="shared" si="285"/>
        <v>0</v>
      </c>
      <c r="D197" s="44">
        <f t="shared" ref="D197:N197" si="346">IF(D93=0,0,IF(D93&gt;0,IF($B197=0,"SALARY?",IF(D93&gt;C93,D93*($B197/12),IF(D93&lt;C93,D93*($B197/12),IF(C197&gt;($B197/12),C197,D93*($B197/12)))))))</f>
        <v>0</v>
      </c>
      <c r="E197" s="44">
        <f t="shared" si="346"/>
        <v>0</v>
      </c>
      <c r="F197" s="44">
        <f t="shared" si="346"/>
        <v>0</v>
      </c>
      <c r="G197" s="44">
        <f t="shared" si="346"/>
        <v>0</v>
      </c>
      <c r="H197" s="44">
        <f t="shared" si="346"/>
        <v>0</v>
      </c>
      <c r="I197" s="44">
        <f t="shared" si="346"/>
        <v>0</v>
      </c>
      <c r="J197" s="44">
        <f t="shared" si="346"/>
        <v>0</v>
      </c>
      <c r="K197" s="44">
        <f t="shared" si="346"/>
        <v>0</v>
      </c>
      <c r="L197" s="44">
        <f t="shared" si="346"/>
        <v>0</v>
      </c>
      <c r="M197" s="44">
        <f t="shared" si="346"/>
        <v>0</v>
      </c>
      <c r="N197" s="44">
        <f t="shared" si="346"/>
        <v>0</v>
      </c>
      <c r="O197" s="366">
        <f>SUM(C197:N197)</f>
        <v>0</v>
      </c>
      <c r="P197" s="41" t="str">
        <f t="shared" si="275"/>
        <v>Other</v>
      </c>
      <c r="Q197" s="71">
        <f t="shared" si="276"/>
        <v>0</v>
      </c>
      <c r="R197" s="411">
        <f t="shared" si="291"/>
        <v>0</v>
      </c>
      <c r="S197" s="44">
        <f t="shared" ref="S197:AC197" si="347">IF(S93=0,0,IF(S93&gt;0,IF($B197=0,"SALARY?",IF(S93&gt;R93,S93*($B197/12),IF(S93&lt;R93,S93*($B197/12),IF(R197&gt;($B197/12),R197,S93*($B197/12)))))))</f>
        <v>0</v>
      </c>
      <c r="T197" s="44">
        <f t="shared" si="347"/>
        <v>0</v>
      </c>
      <c r="U197" s="44">
        <f t="shared" si="347"/>
        <v>0</v>
      </c>
      <c r="V197" s="44">
        <f t="shared" si="347"/>
        <v>0</v>
      </c>
      <c r="W197" s="44">
        <f t="shared" si="347"/>
        <v>0</v>
      </c>
      <c r="X197" s="44">
        <f t="shared" si="347"/>
        <v>0</v>
      </c>
      <c r="Y197" s="44">
        <f t="shared" si="347"/>
        <v>0</v>
      </c>
      <c r="Z197" s="44">
        <f t="shared" si="347"/>
        <v>0</v>
      </c>
      <c r="AA197" s="44">
        <f t="shared" si="347"/>
        <v>0</v>
      </c>
      <c r="AB197" s="44">
        <f t="shared" si="347"/>
        <v>0</v>
      </c>
      <c r="AC197" s="412">
        <f t="shared" si="347"/>
        <v>0</v>
      </c>
      <c r="AD197" s="367">
        <f t="shared" si="337"/>
        <v>0</v>
      </c>
    </row>
    <row r="198" spans="1:30">
      <c r="A198" s="41" t="str">
        <f t="shared" si="281"/>
        <v>Other</v>
      </c>
      <c r="B198" s="275">
        <v>0</v>
      </c>
      <c r="C198" s="44">
        <f t="shared" si="285"/>
        <v>0</v>
      </c>
      <c r="D198" s="44">
        <f t="shared" ref="D198:N198" si="348">IF(D94=0,0,IF(D94&gt;0,IF($B198=0,"SALARY?",IF(D94&gt;C94,D94*($B198/12),IF(D94&lt;C94,D94*($B198/12),IF(C198&gt;($B198/12),C198,D94*($B198/12)))))))</f>
        <v>0</v>
      </c>
      <c r="E198" s="44">
        <f t="shared" si="348"/>
        <v>0</v>
      </c>
      <c r="F198" s="44">
        <f t="shared" si="348"/>
        <v>0</v>
      </c>
      <c r="G198" s="44">
        <f t="shared" si="348"/>
        <v>0</v>
      </c>
      <c r="H198" s="44">
        <f t="shared" si="348"/>
        <v>0</v>
      </c>
      <c r="I198" s="44">
        <f t="shared" si="348"/>
        <v>0</v>
      </c>
      <c r="J198" s="44">
        <f t="shared" si="348"/>
        <v>0</v>
      </c>
      <c r="K198" s="44">
        <f t="shared" si="348"/>
        <v>0</v>
      </c>
      <c r="L198" s="44">
        <f t="shared" si="348"/>
        <v>0</v>
      </c>
      <c r="M198" s="44">
        <f t="shared" si="348"/>
        <v>0</v>
      </c>
      <c r="N198" s="44">
        <f t="shared" si="348"/>
        <v>0</v>
      </c>
      <c r="O198" s="366">
        <f>SUM(C198:N198)</f>
        <v>0</v>
      </c>
      <c r="P198" s="41" t="str">
        <f t="shared" si="275"/>
        <v>Other</v>
      </c>
      <c r="Q198" s="71">
        <f t="shared" si="276"/>
        <v>0</v>
      </c>
      <c r="R198" s="411">
        <f t="shared" si="291"/>
        <v>0</v>
      </c>
      <c r="S198" s="44">
        <f t="shared" ref="S198:AC198" si="349">IF(S94=0,0,IF(S94&gt;0,IF($B198=0,"SALARY?",IF(S94&gt;R94,S94*($B198/12),IF(S94&lt;R94,S94*($B198/12),IF(R198&gt;($B198/12),R198,S94*($B198/12)))))))</f>
        <v>0</v>
      </c>
      <c r="T198" s="44">
        <f t="shared" si="349"/>
        <v>0</v>
      </c>
      <c r="U198" s="44">
        <f t="shared" si="349"/>
        <v>0</v>
      </c>
      <c r="V198" s="44">
        <f t="shared" si="349"/>
        <v>0</v>
      </c>
      <c r="W198" s="44">
        <f t="shared" si="349"/>
        <v>0</v>
      </c>
      <c r="X198" s="44">
        <f t="shared" si="349"/>
        <v>0</v>
      </c>
      <c r="Y198" s="44">
        <f t="shared" si="349"/>
        <v>0</v>
      </c>
      <c r="Z198" s="44">
        <f t="shared" si="349"/>
        <v>0</v>
      </c>
      <c r="AA198" s="44">
        <f t="shared" si="349"/>
        <v>0</v>
      </c>
      <c r="AB198" s="44">
        <f t="shared" si="349"/>
        <v>0</v>
      </c>
      <c r="AC198" s="412">
        <f t="shared" si="349"/>
        <v>0</v>
      </c>
      <c r="AD198" s="367">
        <f>SUM(R198:AC198)</f>
        <v>0</v>
      </c>
    </row>
    <row r="199" spans="1:30">
      <c r="A199" s="46" t="str">
        <f t="shared" si="281"/>
        <v>Other</v>
      </c>
      <c r="B199" s="335">
        <v>0</v>
      </c>
      <c r="C199" s="44">
        <f t="shared" si="285"/>
        <v>0</v>
      </c>
      <c r="D199" s="44">
        <f t="shared" ref="D199:N199" si="350">IF(D95=0,0,IF(D95&gt;0,IF($B199=0,"SALARY?",IF(D95&gt;C95,D95*($B199/12),IF(D95&lt;C95,D95*($B199/12),IF(C199&gt;($B199/12),C199,D95*($B199/12)))))))</f>
        <v>0</v>
      </c>
      <c r="E199" s="44">
        <f t="shared" si="350"/>
        <v>0</v>
      </c>
      <c r="F199" s="44">
        <f t="shared" si="350"/>
        <v>0</v>
      </c>
      <c r="G199" s="44">
        <f t="shared" si="350"/>
        <v>0</v>
      </c>
      <c r="H199" s="44">
        <f t="shared" si="350"/>
        <v>0</v>
      </c>
      <c r="I199" s="44">
        <f t="shared" si="350"/>
        <v>0</v>
      </c>
      <c r="J199" s="44">
        <f t="shared" si="350"/>
        <v>0</v>
      </c>
      <c r="K199" s="44">
        <f t="shared" si="350"/>
        <v>0</v>
      </c>
      <c r="L199" s="44">
        <f t="shared" si="350"/>
        <v>0</v>
      </c>
      <c r="M199" s="44">
        <f t="shared" si="350"/>
        <v>0</v>
      </c>
      <c r="N199" s="44">
        <f t="shared" si="350"/>
        <v>0</v>
      </c>
      <c r="O199" s="349">
        <f>SUM(C199:N199)</f>
        <v>0</v>
      </c>
      <c r="P199" s="46" t="str">
        <f t="shared" si="275"/>
        <v>Other</v>
      </c>
      <c r="Q199" s="338">
        <f t="shared" si="276"/>
        <v>0</v>
      </c>
      <c r="R199" s="406">
        <f t="shared" si="291"/>
        <v>0</v>
      </c>
      <c r="S199" s="45">
        <f t="shared" ref="S199:AC199" si="351">IF(S95=0,0,IF(S95&gt;0,IF($B199=0,"SALARY?",IF(S95&gt;R95,S95*($B199/12),IF(S95&lt;R95,S95*($B199/12),IF(R199&gt;($B199/12),R199,S95*($B199/12)))))))</f>
        <v>0</v>
      </c>
      <c r="T199" s="45">
        <f t="shared" si="351"/>
        <v>0</v>
      </c>
      <c r="U199" s="45">
        <f t="shared" si="351"/>
        <v>0</v>
      </c>
      <c r="V199" s="45">
        <f t="shared" si="351"/>
        <v>0</v>
      </c>
      <c r="W199" s="45">
        <f t="shared" si="351"/>
        <v>0</v>
      </c>
      <c r="X199" s="45">
        <f t="shared" si="351"/>
        <v>0</v>
      </c>
      <c r="Y199" s="45">
        <f t="shared" si="351"/>
        <v>0</v>
      </c>
      <c r="Z199" s="45">
        <f t="shared" si="351"/>
        <v>0</v>
      </c>
      <c r="AA199" s="45">
        <f t="shared" si="351"/>
        <v>0</v>
      </c>
      <c r="AB199" s="45">
        <f t="shared" si="351"/>
        <v>0</v>
      </c>
      <c r="AC199" s="407">
        <f t="shared" si="351"/>
        <v>0</v>
      </c>
      <c r="AD199" s="405">
        <f>SUM(R199:AC199)</f>
        <v>0</v>
      </c>
    </row>
    <row r="200" spans="1:30">
      <c r="A200" s="41" t="s">
        <v>189</v>
      </c>
      <c r="B200" s="71"/>
      <c r="C200" s="368">
        <f t="shared" ref="C200:N200" si="352">SUM(C165:C199)</f>
        <v>0</v>
      </c>
      <c r="D200" s="369">
        <f t="shared" si="352"/>
        <v>23333.333333333332</v>
      </c>
      <c r="E200" s="369">
        <f t="shared" si="352"/>
        <v>23333.333333333332</v>
      </c>
      <c r="F200" s="369">
        <f t="shared" si="352"/>
        <v>23333.333333333332</v>
      </c>
      <c r="G200" s="369">
        <f t="shared" si="352"/>
        <v>23333.333333333332</v>
      </c>
      <c r="H200" s="369">
        <f t="shared" si="352"/>
        <v>23333.333333333332</v>
      </c>
      <c r="I200" s="369">
        <f t="shared" si="352"/>
        <v>23333.333333333332</v>
      </c>
      <c r="J200" s="369">
        <f t="shared" si="352"/>
        <v>23333.333333333332</v>
      </c>
      <c r="K200" s="369">
        <f t="shared" si="352"/>
        <v>23333.333333333332</v>
      </c>
      <c r="L200" s="369">
        <f t="shared" si="352"/>
        <v>23333.333333333332</v>
      </c>
      <c r="M200" s="369">
        <f t="shared" si="352"/>
        <v>23333.333333333332</v>
      </c>
      <c r="N200" s="370">
        <f t="shared" si="352"/>
        <v>23333.333333333332</v>
      </c>
      <c r="O200" s="367">
        <f>SUM(C200:N200)</f>
        <v>256666.66666666672</v>
      </c>
      <c r="P200" s="41" t="str">
        <f>+A200</f>
        <v>Total Faculty Salaries</v>
      </c>
      <c r="Q200" s="286"/>
      <c r="R200" s="368">
        <f t="shared" ref="R200:AC200" si="353">SUM(R165:R199)</f>
        <v>0</v>
      </c>
      <c r="S200" s="369">
        <f t="shared" si="353"/>
        <v>23333.333333333332</v>
      </c>
      <c r="T200" s="369">
        <f t="shared" si="353"/>
        <v>23333.333333333332</v>
      </c>
      <c r="U200" s="369">
        <f t="shared" si="353"/>
        <v>23333.333333333332</v>
      </c>
      <c r="V200" s="369">
        <f t="shared" si="353"/>
        <v>23333.333333333332</v>
      </c>
      <c r="W200" s="369">
        <f t="shared" si="353"/>
        <v>23333.333333333332</v>
      </c>
      <c r="X200" s="369">
        <f t="shared" si="353"/>
        <v>23333.333333333332</v>
      </c>
      <c r="Y200" s="369">
        <f t="shared" si="353"/>
        <v>23333.333333333332</v>
      </c>
      <c r="Z200" s="369">
        <f t="shared" si="353"/>
        <v>23333.333333333332</v>
      </c>
      <c r="AA200" s="369">
        <f t="shared" si="353"/>
        <v>23333.333333333332</v>
      </c>
      <c r="AB200" s="369">
        <f t="shared" si="353"/>
        <v>23333.333333333332</v>
      </c>
      <c r="AC200" s="370">
        <f t="shared" si="353"/>
        <v>23333.333333333332</v>
      </c>
      <c r="AD200" s="366">
        <f>SUM(R200:AC200)</f>
        <v>256666.66666666672</v>
      </c>
    </row>
    <row r="201" spans="1:30">
      <c r="A201" s="42"/>
      <c r="B201" s="71"/>
      <c r="C201" s="44"/>
      <c r="D201" s="44"/>
      <c r="E201" s="44"/>
      <c r="F201" s="44"/>
      <c r="G201" s="44"/>
      <c r="H201" s="44"/>
      <c r="I201" s="44"/>
      <c r="J201" s="44"/>
      <c r="K201" s="44"/>
      <c r="L201" s="44"/>
      <c r="M201" s="44"/>
      <c r="N201" s="44"/>
      <c r="P201" s="41" t="str">
        <f>IF(A201="","",+A201)</f>
        <v/>
      </c>
      <c r="Q201" s="285"/>
      <c r="R201" s="44"/>
      <c r="S201" s="44"/>
      <c r="T201" s="44"/>
      <c r="U201" s="44"/>
      <c r="V201" s="44"/>
      <c r="W201" s="44"/>
      <c r="X201" s="44"/>
      <c r="Y201" s="44"/>
      <c r="Z201" s="44"/>
      <c r="AA201" s="44"/>
      <c r="AB201" s="44"/>
      <c r="AC201" s="44"/>
    </row>
    <row r="202" spans="1:30">
      <c r="A202" s="42" t="str">
        <f>IF(+A98="","",+A98)</f>
        <v>SUBSTITUTE FACULTY</v>
      </c>
      <c r="B202" s="71"/>
      <c r="C202" s="45"/>
      <c r="D202" s="45"/>
      <c r="E202" s="45"/>
      <c r="F202" s="45"/>
      <c r="G202" s="45"/>
      <c r="H202" s="45"/>
      <c r="I202" s="45"/>
      <c r="J202" s="45"/>
      <c r="K202" s="45"/>
      <c r="L202" s="45"/>
      <c r="M202" s="45"/>
      <c r="N202" s="45"/>
      <c r="P202" s="42" t="str">
        <f>IF(A202="","",+A202)</f>
        <v>SUBSTITUTE FACULTY</v>
      </c>
      <c r="Q202" s="285"/>
      <c r="R202" s="45"/>
      <c r="S202" s="45"/>
      <c r="T202" s="45"/>
      <c r="U202" s="45"/>
      <c r="V202" s="45"/>
      <c r="W202" s="45"/>
      <c r="X202" s="45"/>
      <c r="Y202" s="45"/>
      <c r="Z202" s="45"/>
      <c r="AA202" s="45"/>
      <c r="AB202" s="45"/>
      <c r="AC202" s="45"/>
    </row>
    <row r="203" spans="1:30">
      <c r="A203" s="41" t="str">
        <f>IF(+A99="","",+A99)</f>
        <v>Substitute 1</v>
      </c>
      <c r="B203" s="275">
        <v>42000</v>
      </c>
      <c r="C203" s="44">
        <f>IF(C99=0,0,IF(C99&gt;0,IF($B203=0,"SALARY?",C99*($B203/12))))</f>
        <v>0</v>
      </c>
      <c r="D203" s="44">
        <f t="shared" ref="D203:N203" si="354">IF(D99=0,0,IF(D99&gt;0,IF($B203=0,"SALARY?",IF(D99&gt;C99,D99*($B203/12),IF(D99&lt;C99,D99*($B203/12),IF(C203&gt;($B203/12),C203,D99*($B203/12)))))))</f>
        <v>0</v>
      </c>
      <c r="E203" s="44">
        <f t="shared" si="354"/>
        <v>0</v>
      </c>
      <c r="F203" s="44">
        <f t="shared" si="354"/>
        <v>0</v>
      </c>
      <c r="G203" s="44">
        <f t="shared" si="354"/>
        <v>0</v>
      </c>
      <c r="H203" s="44">
        <f t="shared" si="354"/>
        <v>3500</v>
      </c>
      <c r="I203" s="44">
        <f t="shared" si="354"/>
        <v>0</v>
      </c>
      <c r="J203" s="44">
        <f t="shared" si="354"/>
        <v>0</v>
      </c>
      <c r="K203" s="44">
        <f t="shared" si="354"/>
        <v>0</v>
      </c>
      <c r="L203" s="44">
        <f t="shared" si="354"/>
        <v>0</v>
      </c>
      <c r="M203" s="44">
        <f t="shared" si="354"/>
        <v>0</v>
      </c>
      <c r="N203" s="44">
        <f t="shared" si="354"/>
        <v>0</v>
      </c>
      <c r="O203" s="366">
        <f>SUM(C203:N203)</f>
        <v>3500</v>
      </c>
      <c r="P203" s="41" t="str">
        <f>IF(A203="","",+A203)</f>
        <v>Substitute 1</v>
      </c>
      <c r="Q203" s="71">
        <f>+B203</f>
        <v>42000</v>
      </c>
      <c r="R203" s="411">
        <f>IF(R99=0,0,IF(R99&gt;0,IF($B203=0,"SALARY?",R99*($B203/12))))</f>
        <v>0</v>
      </c>
      <c r="S203" s="44">
        <f t="shared" ref="S203:AC203" si="355">IF(S99=0,0,IF(S99&gt;0,IF($B203=0,"SALARY?",IF(S99&gt;R99,S99*($B203/12),IF(S99&lt;R99,S99*($B203/12),IF(R203&gt;($B203/12),R203,S99*($B203/12)))))))</f>
        <v>0</v>
      </c>
      <c r="T203" s="44">
        <f t="shared" si="355"/>
        <v>0</v>
      </c>
      <c r="U203" s="44">
        <f t="shared" si="355"/>
        <v>0</v>
      </c>
      <c r="V203" s="44">
        <f t="shared" si="355"/>
        <v>0</v>
      </c>
      <c r="W203" s="44">
        <f t="shared" si="355"/>
        <v>0</v>
      </c>
      <c r="X203" s="44">
        <f t="shared" si="355"/>
        <v>0</v>
      </c>
      <c r="Y203" s="44">
        <f t="shared" si="355"/>
        <v>0</v>
      </c>
      <c r="Z203" s="44">
        <f t="shared" si="355"/>
        <v>0</v>
      </c>
      <c r="AA203" s="44">
        <f t="shared" si="355"/>
        <v>0</v>
      </c>
      <c r="AB203" s="44">
        <f t="shared" si="355"/>
        <v>0</v>
      </c>
      <c r="AC203" s="412">
        <f t="shared" si="355"/>
        <v>0</v>
      </c>
      <c r="AD203" s="367">
        <f>SUM(R203:AC203)</f>
        <v>0</v>
      </c>
    </row>
    <row r="204" spans="1:30">
      <c r="A204" s="46" t="str">
        <f>IF(+A100="","",+A100)</f>
        <v>Substitute 2</v>
      </c>
      <c r="B204" s="335">
        <v>0</v>
      </c>
      <c r="C204" s="44">
        <f>IF(C100=0,0,IF(C100&gt;0,IF($B204=0,"SALARY?",C100*($B204/12))))</f>
        <v>0</v>
      </c>
      <c r="D204" s="44">
        <f t="shared" ref="D204:N204" si="356">IF(D100=0,0,IF(D100&gt;0,IF($B204=0,"SALARY?",IF(D100&gt;C100,D100*($B204/12),IF(D100&lt;C100,D100*($B204/12),IF(C204&gt;($B204/12),C204,D100*($B204/12)))))))</f>
        <v>0</v>
      </c>
      <c r="E204" s="44">
        <f t="shared" si="356"/>
        <v>0</v>
      </c>
      <c r="F204" s="44">
        <f t="shared" si="356"/>
        <v>0</v>
      </c>
      <c r="G204" s="44">
        <f t="shared" si="356"/>
        <v>0</v>
      </c>
      <c r="H204" s="44">
        <f t="shared" si="356"/>
        <v>0</v>
      </c>
      <c r="I204" s="44">
        <f t="shared" si="356"/>
        <v>0</v>
      </c>
      <c r="J204" s="44">
        <f t="shared" si="356"/>
        <v>0</v>
      </c>
      <c r="K204" s="44">
        <f t="shared" si="356"/>
        <v>0</v>
      </c>
      <c r="L204" s="44">
        <f t="shared" si="356"/>
        <v>0</v>
      </c>
      <c r="M204" s="44">
        <f t="shared" si="356"/>
        <v>0</v>
      </c>
      <c r="N204" s="44">
        <f t="shared" si="356"/>
        <v>0</v>
      </c>
      <c r="O204" s="349">
        <f>SUM(C204:N204)</f>
        <v>0</v>
      </c>
      <c r="P204" s="46" t="str">
        <f>IF(A204="","",+A204)</f>
        <v>Substitute 2</v>
      </c>
      <c r="Q204" s="338">
        <f>+B204</f>
        <v>0</v>
      </c>
      <c r="R204" s="406">
        <f>IF(R100=0,0,IF(R100&gt;0,IF($B204=0,"SALARY?",R100*($B204/12))))</f>
        <v>0</v>
      </c>
      <c r="S204" s="45">
        <f t="shared" ref="S204:AC204" si="357">IF(S100=0,0,IF(S100&gt;0,IF($B204=0,"SALARY?",IF(S100&gt;R100,S100*($B204/12),IF(S100&lt;R100,S100*($B204/12),IF(R204&gt;($B204/12),R204,S100*($B204/12)))))))</f>
        <v>0</v>
      </c>
      <c r="T204" s="45">
        <f t="shared" si="357"/>
        <v>0</v>
      </c>
      <c r="U204" s="45">
        <f t="shared" si="357"/>
        <v>0</v>
      </c>
      <c r="V204" s="45">
        <f t="shared" si="357"/>
        <v>0</v>
      </c>
      <c r="W204" s="45">
        <f t="shared" si="357"/>
        <v>0</v>
      </c>
      <c r="X204" s="45">
        <f t="shared" si="357"/>
        <v>0</v>
      </c>
      <c r="Y204" s="45">
        <f t="shared" si="357"/>
        <v>0</v>
      </c>
      <c r="Z204" s="45">
        <f t="shared" si="357"/>
        <v>0</v>
      </c>
      <c r="AA204" s="45">
        <f t="shared" si="357"/>
        <v>0</v>
      </c>
      <c r="AB204" s="45">
        <f t="shared" si="357"/>
        <v>0</v>
      </c>
      <c r="AC204" s="407">
        <f t="shared" si="357"/>
        <v>0</v>
      </c>
      <c r="AD204" s="405">
        <f>SUM(R204:AC204)</f>
        <v>0</v>
      </c>
    </row>
    <row r="205" spans="1:30">
      <c r="A205" s="17" t="s">
        <v>281</v>
      </c>
      <c r="B205" s="290"/>
      <c r="C205" s="287">
        <f t="shared" ref="C205:N205" si="358">SUM(C203:C204)</f>
        <v>0</v>
      </c>
      <c r="D205" s="288">
        <f t="shared" si="358"/>
        <v>0</v>
      </c>
      <c r="E205" s="288">
        <f t="shared" si="358"/>
        <v>0</v>
      </c>
      <c r="F205" s="288">
        <f t="shared" si="358"/>
        <v>0</v>
      </c>
      <c r="G205" s="288">
        <f t="shared" si="358"/>
        <v>0</v>
      </c>
      <c r="H205" s="288">
        <f t="shared" si="358"/>
        <v>3500</v>
      </c>
      <c r="I205" s="288">
        <f t="shared" si="358"/>
        <v>0</v>
      </c>
      <c r="J205" s="288">
        <f t="shared" si="358"/>
        <v>0</v>
      </c>
      <c r="K205" s="288">
        <f t="shared" si="358"/>
        <v>0</v>
      </c>
      <c r="L205" s="288">
        <f t="shared" si="358"/>
        <v>0</v>
      </c>
      <c r="M205" s="288">
        <f t="shared" si="358"/>
        <v>0</v>
      </c>
      <c r="N205" s="289">
        <f t="shared" si="358"/>
        <v>0</v>
      </c>
      <c r="O205" s="366">
        <f>SUM(C205:N205)</f>
        <v>3500</v>
      </c>
      <c r="P205" s="329" t="str">
        <f>+A205</f>
        <v>Total Substitute Fees</v>
      </c>
      <c r="Q205" s="290"/>
      <c r="R205" s="349">
        <f t="shared" ref="R205:AC205" si="359">SUM(R203:R204)</f>
        <v>0</v>
      </c>
      <c r="S205" s="405">
        <f t="shared" si="359"/>
        <v>0</v>
      </c>
      <c r="T205" s="405">
        <f t="shared" si="359"/>
        <v>0</v>
      </c>
      <c r="U205" s="405">
        <f t="shared" si="359"/>
        <v>0</v>
      </c>
      <c r="V205" s="405">
        <f t="shared" si="359"/>
        <v>0</v>
      </c>
      <c r="W205" s="405">
        <f t="shared" si="359"/>
        <v>0</v>
      </c>
      <c r="X205" s="405">
        <f t="shared" si="359"/>
        <v>0</v>
      </c>
      <c r="Y205" s="405">
        <f t="shared" si="359"/>
        <v>0</v>
      </c>
      <c r="Z205" s="405">
        <f t="shared" si="359"/>
        <v>0</v>
      </c>
      <c r="AA205" s="405">
        <f t="shared" si="359"/>
        <v>0</v>
      </c>
      <c r="AB205" s="405">
        <f t="shared" si="359"/>
        <v>0</v>
      </c>
      <c r="AC205" s="428">
        <f t="shared" si="359"/>
        <v>0</v>
      </c>
      <c r="AD205" s="366">
        <f>SUM(R205:AC205)</f>
        <v>0</v>
      </c>
    </row>
    <row r="206" spans="1:30">
      <c r="P206" s="329"/>
    </row>
    <row r="207" spans="1:30">
      <c r="A207" s="17" t="s">
        <v>282</v>
      </c>
      <c r="C207" s="222">
        <f>+C200+C205</f>
        <v>0</v>
      </c>
      <c r="D207" s="222">
        <f t="shared" ref="D207:O207" si="360">+D200+D205</f>
        <v>23333.333333333332</v>
      </c>
      <c r="E207" s="222">
        <f t="shared" si="360"/>
        <v>23333.333333333332</v>
      </c>
      <c r="F207" s="222">
        <f t="shared" si="360"/>
        <v>23333.333333333332</v>
      </c>
      <c r="G207" s="222">
        <f t="shared" si="360"/>
        <v>23333.333333333332</v>
      </c>
      <c r="H207" s="222">
        <f t="shared" si="360"/>
        <v>26833.333333333332</v>
      </c>
      <c r="I207" s="222">
        <f t="shared" si="360"/>
        <v>23333.333333333332</v>
      </c>
      <c r="J207" s="222">
        <f t="shared" si="360"/>
        <v>23333.333333333332</v>
      </c>
      <c r="K207" s="222">
        <f t="shared" si="360"/>
        <v>23333.333333333332</v>
      </c>
      <c r="L207" s="222">
        <f t="shared" si="360"/>
        <v>23333.333333333332</v>
      </c>
      <c r="M207" s="222">
        <f t="shared" si="360"/>
        <v>23333.333333333332</v>
      </c>
      <c r="N207" s="222">
        <f t="shared" si="360"/>
        <v>23333.333333333332</v>
      </c>
      <c r="O207" s="222">
        <f t="shared" si="360"/>
        <v>260166.66666666672</v>
      </c>
      <c r="P207" s="329" t="str">
        <f>+A207</f>
        <v>Total Faculty Salaries &amp; Substitute Fees</v>
      </c>
      <c r="R207" s="222">
        <f>+R200+R205</f>
        <v>0</v>
      </c>
      <c r="S207" s="222">
        <f t="shared" ref="S207:AD207" si="361">+S200+S205</f>
        <v>23333.333333333332</v>
      </c>
      <c r="T207" s="222">
        <f t="shared" si="361"/>
        <v>23333.333333333332</v>
      </c>
      <c r="U207" s="222">
        <f t="shared" si="361"/>
        <v>23333.333333333332</v>
      </c>
      <c r="V207" s="222">
        <f t="shared" si="361"/>
        <v>23333.333333333332</v>
      </c>
      <c r="W207" s="222">
        <f t="shared" si="361"/>
        <v>23333.333333333332</v>
      </c>
      <c r="X207" s="222">
        <f t="shared" si="361"/>
        <v>23333.333333333332</v>
      </c>
      <c r="Y207" s="222">
        <f t="shared" si="361"/>
        <v>23333.333333333332</v>
      </c>
      <c r="Z207" s="222">
        <f t="shared" si="361"/>
        <v>23333.333333333332</v>
      </c>
      <c r="AA207" s="222">
        <f t="shared" si="361"/>
        <v>23333.333333333332</v>
      </c>
      <c r="AB207" s="222">
        <f t="shared" si="361"/>
        <v>23333.333333333332</v>
      </c>
      <c r="AC207" s="222">
        <f t="shared" si="361"/>
        <v>23333.333333333332</v>
      </c>
      <c r="AD207" s="222">
        <f t="shared" si="361"/>
        <v>256666.66666666672</v>
      </c>
    </row>
    <row r="208" spans="1:30">
      <c r="P208" s="329"/>
    </row>
    <row r="209" spans="1:30">
      <c r="A209" s="64" t="s">
        <v>404</v>
      </c>
      <c r="B209" s="544"/>
      <c r="C209" s="288">
        <f>+C148+C200</f>
        <v>0</v>
      </c>
      <c r="D209" s="288">
        <f t="shared" ref="D209:N209" si="362">+D148+D200</f>
        <v>30833.333333333332</v>
      </c>
      <c r="E209" s="288">
        <f t="shared" si="362"/>
        <v>31875</v>
      </c>
      <c r="F209" s="288">
        <f t="shared" si="362"/>
        <v>31875</v>
      </c>
      <c r="G209" s="288">
        <f t="shared" si="362"/>
        <v>31875</v>
      </c>
      <c r="H209" s="288">
        <f t="shared" si="362"/>
        <v>31875</v>
      </c>
      <c r="I209" s="288">
        <f t="shared" si="362"/>
        <v>31875</v>
      </c>
      <c r="J209" s="288">
        <f t="shared" si="362"/>
        <v>31875</v>
      </c>
      <c r="K209" s="288">
        <f t="shared" si="362"/>
        <v>31875</v>
      </c>
      <c r="L209" s="288">
        <f t="shared" si="362"/>
        <v>31875</v>
      </c>
      <c r="M209" s="288">
        <f t="shared" si="362"/>
        <v>31875</v>
      </c>
      <c r="N209" s="288">
        <f t="shared" si="362"/>
        <v>31875</v>
      </c>
      <c r="O209" s="289">
        <f>SUM(C209:N209)</f>
        <v>349583.33333333331</v>
      </c>
      <c r="P209" s="64" t="s">
        <v>399</v>
      </c>
      <c r="Q209" s="544"/>
      <c r="R209" s="288">
        <f>+R148+R200</f>
        <v>0</v>
      </c>
      <c r="S209" s="288">
        <f t="shared" ref="S209:AC209" si="363">+S148+S200</f>
        <v>31875</v>
      </c>
      <c r="T209" s="288">
        <f t="shared" si="363"/>
        <v>31875</v>
      </c>
      <c r="U209" s="288">
        <f t="shared" si="363"/>
        <v>31875</v>
      </c>
      <c r="V209" s="288">
        <f t="shared" si="363"/>
        <v>31875</v>
      </c>
      <c r="W209" s="288">
        <f t="shared" si="363"/>
        <v>31875</v>
      </c>
      <c r="X209" s="288">
        <f t="shared" si="363"/>
        <v>31875</v>
      </c>
      <c r="Y209" s="288">
        <f t="shared" si="363"/>
        <v>31875</v>
      </c>
      <c r="Z209" s="288">
        <f t="shared" si="363"/>
        <v>31875</v>
      </c>
      <c r="AA209" s="288">
        <f t="shared" si="363"/>
        <v>31875</v>
      </c>
      <c r="AB209" s="288">
        <f t="shared" si="363"/>
        <v>31875</v>
      </c>
      <c r="AC209" s="288">
        <f t="shared" si="363"/>
        <v>31875</v>
      </c>
      <c r="AD209" s="289">
        <f>SUM(R209:AC209)</f>
        <v>350625</v>
      </c>
    </row>
  </sheetData>
  <phoneticPr fontId="0" type="noConversion"/>
  <pageMargins left="0.5" right="0.5" top="0.75" bottom="0.75" header="0.5" footer="0.5"/>
  <pageSetup scale="53" pageOrder="overThenDown" orientation="landscape" useFirstPageNumber="1"/>
  <headerFooter alignWithMargins="0">
    <oddFooter>&amp;R&amp;A  Page &amp;P</oddFooter>
  </headerFooter>
  <rowBreaks count="3" manualBreakCount="3">
    <brk id="52" max="14" man="1"/>
    <brk id="104" max="14" man="1"/>
    <brk id="156" max="14" man="1"/>
  </rowBreaks>
  <colBreaks count="1" manualBreakCount="1">
    <brk id="15" max="1048575" man="1"/>
  </colBreaks>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dimension ref="A1:AD62"/>
  <sheetViews>
    <sheetView zoomScale="50" zoomScaleNormal="50" zoomScaleSheetLayoutView="40" zoomScalePageLayoutView="50" workbookViewId="0">
      <selection activeCell="E15" sqref="E15"/>
    </sheetView>
  </sheetViews>
  <sheetFormatPr baseColWidth="10" defaultColWidth="8.625" defaultRowHeight="17" x14ac:dyDescent="0"/>
  <cols>
    <col min="1" max="1" width="24.875" customWidth="1"/>
    <col min="2" max="15" width="14.125" customWidth="1"/>
    <col min="16" max="16" width="23.5" customWidth="1"/>
    <col min="17" max="17" width="10.375" customWidth="1"/>
    <col min="18" max="29" width="14.125" customWidth="1"/>
    <col min="30" max="30" width="11.875" bestFit="1" customWidth="1"/>
  </cols>
  <sheetData>
    <row r="1" spans="1:30" s="227" customFormat="1">
      <c r="A1" s="294" t="str">
        <f>+Cover!A22</f>
        <v>School Name</v>
      </c>
      <c r="C1" s="295"/>
      <c r="D1" s="295"/>
      <c r="E1" s="295"/>
      <c r="F1" s="295"/>
      <c r="G1" s="295"/>
      <c r="H1" s="295"/>
      <c r="I1" s="295"/>
      <c r="J1" s="295"/>
      <c r="K1" s="295"/>
      <c r="L1" s="295"/>
      <c r="M1" s="295"/>
      <c r="N1" s="295"/>
      <c r="O1" s="296" t="str">
        <f>+Cover!A25</f>
        <v>Draft 1.0</v>
      </c>
      <c r="P1" s="294" t="str">
        <f>+A1</f>
        <v>School Name</v>
      </c>
      <c r="R1" s="295"/>
      <c r="S1" s="295"/>
      <c r="T1" s="295"/>
      <c r="U1" s="295"/>
      <c r="V1" s="295"/>
      <c r="W1" s="295"/>
      <c r="X1" s="295"/>
      <c r="Y1" s="295"/>
      <c r="Z1" s="295"/>
      <c r="AA1" s="295"/>
      <c r="AB1" s="295"/>
      <c r="AC1" s="295"/>
      <c r="AD1" s="296" t="str">
        <f>+O1</f>
        <v>Draft 1.0</v>
      </c>
    </row>
    <row r="2" spans="1:30" s="227" customFormat="1" ht="25">
      <c r="A2" s="297" t="s">
        <v>193</v>
      </c>
      <c r="C2" s="295"/>
      <c r="D2" s="295"/>
      <c r="E2" s="295"/>
      <c r="F2" s="295"/>
      <c r="G2" s="295"/>
      <c r="H2" s="295"/>
      <c r="I2" s="295"/>
      <c r="J2" s="295"/>
      <c r="K2" s="295"/>
      <c r="L2" s="295"/>
      <c r="M2" s="295"/>
      <c r="N2" s="333"/>
      <c r="O2" s="295"/>
      <c r="P2" s="297" t="str">
        <f>+A2</f>
        <v>ENROLLMENT FORECAST</v>
      </c>
      <c r="R2" s="295"/>
      <c r="S2" s="295"/>
      <c r="T2" s="295"/>
      <c r="U2" s="295"/>
      <c r="V2" s="295"/>
      <c r="W2" s="295"/>
      <c r="X2" s="295"/>
      <c r="Y2" s="295"/>
      <c r="Z2" s="295"/>
      <c r="AA2" s="295"/>
      <c r="AB2" s="295"/>
      <c r="AC2" s="333"/>
      <c r="AD2" s="295"/>
    </row>
    <row r="3" spans="1:30" s="227" customFormat="1">
      <c r="A3" s="298">
        <f>+'Staff &amp; Faculty'!A$3</f>
        <v>2015</v>
      </c>
      <c r="O3" s="88"/>
      <c r="P3" s="298">
        <f>+'Staff &amp; Faculty'!P$3</f>
        <v>2016</v>
      </c>
    </row>
    <row r="4" spans="1:30" s="227" customFormat="1">
      <c r="C4" s="300" t="str">
        <f>IF(ISBLANK('Staff &amp; Faculty'!C$4),"",'Staff &amp; Faculty'!C$4)</f>
        <v>Month</v>
      </c>
      <c r="D4" s="300" t="str">
        <f>IF(ISBLANK('Staff &amp; Faculty'!D$4),"",'Staff &amp; Faculty'!D$4)</f>
        <v/>
      </c>
      <c r="E4" s="300" t="str">
        <f>IF(ISBLANK('Staff &amp; Faculty'!E$4),"",'Staff &amp; Faculty'!E$4)</f>
        <v/>
      </c>
      <c r="F4" s="300" t="str">
        <f>IF(ISBLANK('Staff &amp; Faculty'!F$4),"",'Staff &amp; Faculty'!F$4)</f>
        <v/>
      </c>
      <c r="G4" s="300" t="str">
        <f>IF(ISBLANK('Staff &amp; Faculty'!G$4),"",'Staff &amp; Faculty'!G$4)</f>
        <v/>
      </c>
      <c r="H4" s="300" t="str">
        <f>IF(ISBLANK('Staff &amp; Faculty'!H$4),"",'Staff &amp; Faculty'!H$4)</f>
        <v/>
      </c>
      <c r="I4" s="300" t="str">
        <f>IF(ISBLANK('Staff &amp; Faculty'!I$4),"",'Staff &amp; Faculty'!I$4)</f>
        <v/>
      </c>
      <c r="J4" s="300" t="str">
        <f>IF(ISBLANK('Staff &amp; Faculty'!J$4),"",'Staff &amp; Faculty'!J$4)</f>
        <v/>
      </c>
      <c r="K4" s="300" t="str">
        <f>IF(ISBLANK('Staff &amp; Faculty'!K$4),"",'Staff &amp; Faculty'!K$4)</f>
        <v/>
      </c>
      <c r="L4" s="300" t="str">
        <f>IF(ISBLANK('Staff &amp; Faculty'!L$4),"",'Staff &amp; Faculty'!L$4)</f>
        <v/>
      </c>
      <c r="M4" s="300" t="str">
        <f>IF(ISBLANK('Staff &amp; Faculty'!M$4),"",'Staff &amp; Faculty'!M$4)</f>
        <v/>
      </c>
      <c r="N4" s="300" t="str">
        <f>IF(ISBLANK('Staff &amp; Faculty'!N$4),"",'Staff &amp; Faculty'!N$4)</f>
        <v/>
      </c>
      <c r="O4" s="299" t="s">
        <v>1</v>
      </c>
      <c r="R4" s="300" t="str">
        <f>IF(ISBLANK('Staff &amp; Faculty'!R$4),"",'Staff &amp; Faculty'!R$4)</f>
        <v>Month</v>
      </c>
      <c r="S4" s="300" t="str">
        <f>IF(ISBLANK('Staff &amp; Faculty'!S$4),"",'Staff &amp; Faculty'!S$4)</f>
        <v/>
      </c>
      <c r="T4" s="300" t="str">
        <f>IF(ISBLANK('Staff &amp; Faculty'!T$4),"",'Staff &amp; Faculty'!T$4)</f>
        <v/>
      </c>
      <c r="U4" s="300" t="str">
        <f>IF(ISBLANK('Staff &amp; Faculty'!U$4),"",'Staff &amp; Faculty'!U$4)</f>
        <v/>
      </c>
      <c r="V4" s="300" t="str">
        <f>IF(ISBLANK('Staff &amp; Faculty'!V$4),"",'Staff &amp; Faculty'!V$4)</f>
        <v/>
      </c>
      <c r="W4" s="300" t="str">
        <f>IF(ISBLANK('Staff &amp; Faculty'!W$4),"",'Staff &amp; Faculty'!W$4)</f>
        <v/>
      </c>
      <c r="X4" s="300" t="str">
        <f>IF(ISBLANK('Staff &amp; Faculty'!X$4),"",'Staff &amp; Faculty'!X$4)</f>
        <v/>
      </c>
      <c r="Y4" s="300" t="str">
        <f>IF(ISBLANK('Staff &amp; Faculty'!Y$4),"",'Staff &amp; Faculty'!Y$4)</f>
        <v/>
      </c>
      <c r="Z4" s="300" t="str">
        <f>IF(ISBLANK('Staff &amp; Faculty'!Z$4),"",'Staff &amp; Faculty'!Z$4)</f>
        <v/>
      </c>
      <c r="AA4" s="300" t="str">
        <f>IF(ISBLANK('Staff &amp; Faculty'!AA$4),"",'Staff &amp; Faculty'!AA$4)</f>
        <v/>
      </c>
      <c r="AB4" s="300" t="str">
        <f>IF(ISBLANK('Staff &amp; Faculty'!AB$4),"",'Staff &amp; Faculty'!AB$4)</f>
        <v/>
      </c>
      <c r="AC4" s="300" t="str">
        <f>IF(ISBLANK('Staff &amp; Faculty'!AC$4),"",'Staff &amp; Faculty'!AC$4)</f>
        <v/>
      </c>
      <c r="AD4" s="299" t="s">
        <v>1</v>
      </c>
    </row>
    <row r="5" spans="1:30" s="227" customFormat="1" ht="18" thickBot="1">
      <c r="A5" s="301"/>
      <c r="B5" s="302"/>
      <c r="C5" s="303" t="str">
        <f>+'Staff &amp; Faculty'!C$5</f>
        <v>July</v>
      </c>
      <c r="D5" s="303" t="str">
        <f>+'Staff &amp; Faculty'!D$5</f>
        <v>Aug</v>
      </c>
      <c r="E5" s="303" t="str">
        <f>+'Staff &amp; Faculty'!E$5</f>
        <v>Sept</v>
      </c>
      <c r="F5" s="303" t="str">
        <f>+'Staff &amp; Faculty'!F$5</f>
        <v>Oct</v>
      </c>
      <c r="G5" s="303" t="str">
        <f>+'Staff &amp; Faculty'!G$5</f>
        <v>Nov</v>
      </c>
      <c r="H5" s="303" t="str">
        <f>+'Staff &amp; Faculty'!H$5</f>
        <v>Dec</v>
      </c>
      <c r="I5" s="303" t="str">
        <f>+'Staff &amp; Faculty'!I$5</f>
        <v>Jan</v>
      </c>
      <c r="J5" s="303" t="str">
        <f>+'Staff &amp; Faculty'!J$5</f>
        <v>Feb</v>
      </c>
      <c r="K5" s="303" t="str">
        <f>+'Staff &amp; Faculty'!K$5</f>
        <v>March</v>
      </c>
      <c r="L5" s="303" t="str">
        <f>+'Staff &amp; Faculty'!L$5</f>
        <v>April</v>
      </c>
      <c r="M5" s="303" t="str">
        <f>+'Staff &amp; Faculty'!M$5</f>
        <v>May</v>
      </c>
      <c r="N5" s="303" t="str">
        <f>+'Staff &amp; Faculty'!N$5</f>
        <v>June</v>
      </c>
      <c r="O5" s="304" t="s">
        <v>2</v>
      </c>
      <c r="P5" s="301"/>
      <c r="Q5" s="302"/>
      <c r="R5" s="303" t="str">
        <f>+'Staff &amp; Faculty'!R$5</f>
        <v>July</v>
      </c>
      <c r="S5" s="303" t="str">
        <f>+'Staff &amp; Faculty'!S$5</f>
        <v>Aug</v>
      </c>
      <c r="T5" s="303" t="str">
        <f>+'Staff &amp; Faculty'!T$5</f>
        <v>Sept</v>
      </c>
      <c r="U5" s="303" t="str">
        <f>+'Staff &amp; Faculty'!U$5</f>
        <v>Oct</v>
      </c>
      <c r="V5" s="303" t="str">
        <f>+'Staff &amp; Faculty'!V$5</f>
        <v>Nov</v>
      </c>
      <c r="W5" s="303" t="str">
        <f>+'Staff &amp; Faculty'!W$5</f>
        <v>Dec</v>
      </c>
      <c r="X5" s="303" t="str">
        <f>+'Staff &amp; Faculty'!X$5</f>
        <v>Jan</v>
      </c>
      <c r="Y5" s="303" t="str">
        <f>+'Staff &amp; Faculty'!Y$5</f>
        <v>Feb</v>
      </c>
      <c r="Z5" s="303" t="str">
        <f>+'Staff &amp; Faculty'!Z$5</f>
        <v>March</v>
      </c>
      <c r="AA5" s="303" t="str">
        <f>+'Staff &amp; Faculty'!AA$5</f>
        <v>April</v>
      </c>
      <c r="AB5" s="303" t="str">
        <f>+'Staff &amp; Faculty'!AB$5</f>
        <v>May</v>
      </c>
      <c r="AC5" s="303" t="str">
        <f>+'Staff &amp; Faculty'!AC$5</f>
        <v>June</v>
      </c>
      <c r="AD5" s="304" t="s">
        <v>100</v>
      </c>
    </row>
    <row r="6" spans="1:30" s="227" customFormat="1">
      <c r="A6" s="305"/>
      <c r="B6" s="306"/>
      <c r="C6" s="326"/>
      <c r="D6" s="326"/>
      <c r="E6" s="326"/>
      <c r="F6" s="326"/>
      <c r="G6" s="326"/>
      <c r="H6" s="326"/>
      <c r="I6" s="326"/>
      <c r="J6" s="326"/>
      <c r="K6" s="326"/>
      <c r="L6" s="326"/>
      <c r="M6" s="326"/>
      <c r="N6" s="326"/>
      <c r="O6" s="538" t="s">
        <v>374</v>
      </c>
      <c r="P6" s="305"/>
      <c r="Q6" s="306"/>
      <c r="R6" s="326"/>
      <c r="S6" s="326"/>
      <c r="T6" s="326"/>
      <c r="U6" s="326"/>
      <c r="V6" s="326"/>
      <c r="W6" s="326"/>
      <c r="X6" s="326"/>
      <c r="Y6" s="326"/>
      <c r="Z6" s="326"/>
      <c r="AA6" s="326"/>
      <c r="AB6" s="326"/>
      <c r="AC6" s="326"/>
      <c r="AD6" s="307"/>
    </row>
    <row r="7" spans="1:30" s="227" customFormat="1">
      <c r="A7" s="305" t="s">
        <v>194</v>
      </c>
      <c r="B7" s="495"/>
      <c r="C7" s="326"/>
      <c r="D7" s="326"/>
      <c r="E7" s="326"/>
      <c r="F7" s="326"/>
      <c r="G7" s="326"/>
      <c r="H7" s="326"/>
      <c r="I7" s="377"/>
      <c r="J7" s="326"/>
      <c r="K7" s="326"/>
      <c r="L7" s="326"/>
      <c r="M7" s="326"/>
      <c r="N7" s="326"/>
      <c r="O7" s="538" t="s">
        <v>3</v>
      </c>
      <c r="P7" s="327"/>
      <c r="Q7" s="306"/>
      <c r="R7" s="326"/>
      <c r="S7" s="326"/>
      <c r="T7" s="326"/>
      <c r="U7" s="326"/>
      <c r="V7" s="326"/>
      <c r="W7" s="326"/>
      <c r="X7" s="326"/>
      <c r="Y7" s="326"/>
      <c r="Z7" s="326"/>
      <c r="AA7" s="326"/>
      <c r="AB7" s="326"/>
      <c r="AC7" s="326"/>
      <c r="AD7" s="307"/>
    </row>
    <row r="8" spans="1:30">
      <c r="A8" s="331" t="s">
        <v>398</v>
      </c>
      <c r="B8" s="440"/>
      <c r="C8" s="502">
        <v>0</v>
      </c>
      <c r="D8" s="503">
        <f t="shared" ref="D8:D15" si="0">+C8</f>
        <v>0</v>
      </c>
      <c r="E8" s="503">
        <v>20</v>
      </c>
      <c r="F8" s="503">
        <f t="shared" ref="F8:N8" si="1">+E8</f>
        <v>20</v>
      </c>
      <c r="G8" s="503">
        <f t="shared" si="1"/>
        <v>20</v>
      </c>
      <c r="H8" s="503">
        <f t="shared" si="1"/>
        <v>20</v>
      </c>
      <c r="I8" s="503">
        <f t="shared" si="1"/>
        <v>20</v>
      </c>
      <c r="J8" s="503">
        <f t="shared" si="1"/>
        <v>20</v>
      </c>
      <c r="K8" s="503">
        <f t="shared" si="1"/>
        <v>20</v>
      </c>
      <c r="L8" s="503">
        <f t="shared" si="1"/>
        <v>20</v>
      </c>
      <c r="M8" s="503">
        <f t="shared" si="1"/>
        <v>20</v>
      </c>
      <c r="N8" s="503">
        <f t="shared" si="1"/>
        <v>20</v>
      </c>
      <c r="O8" s="276">
        <f>SUM(C8:N8)</f>
        <v>200</v>
      </c>
      <c r="P8" s="57" t="str">
        <f t="shared" ref="P8:P13" si="2">IF(A8="","",A8)</f>
        <v>Grade 1</v>
      </c>
      <c r="Q8" s="102"/>
      <c r="R8" s="502">
        <v>0</v>
      </c>
      <c r="S8" s="503">
        <f t="shared" ref="S8:S15" si="3">+R8</f>
        <v>0</v>
      </c>
      <c r="T8" s="503">
        <v>20</v>
      </c>
      <c r="U8" s="503">
        <f t="shared" ref="U8:AC8" si="4">+T8</f>
        <v>20</v>
      </c>
      <c r="V8" s="503">
        <f t="shared" si="4"/>
        <v>20</v>
      </c>
      <c r="W8" s="503">
        <f t="shared" si="4"/>
        <v>20</v>
      </c>
      <c r="X8" s="503">
        <f t="shared" si="4"/>
        <v>20</v>
      </c>
      <c r="Y8" s="503">
        <f t="shared" si="4"/>
        <v>20</v>
      </c>
      <c r="Z8" s="503">
        <f t="shared" si="4"/>
        <v>20</v>
      </c>
      <c r="AA8" s="503">
        <f t="shared" si="4"/>
        <v>20</v>
      </c>
      <c r="AB8" s="503">
        <f t="shared" si="4"/>
        <v>20</v>
      </c>
      <c r="AC8" s="504">
        <f t="shared" si="4"/>
        <v>20</v>
      </c>
      <c r="AD8" s="276">
        <f t="shared" ref="AD8:AD16" si="5">SUM(R8:AC8)</f>
        <v>200</v>
      </c>
    </row>
    <row r="9" spans="1:30">
      <c r="A9" s="331" t="s">
        <v>195</v>
      </c>
      <c r="B9" s="441"/>
      <c r="C9" s="274">
        <v>0</v>
      </c>
      <c r="D9" s="71">
        <f t="shared" si="0"/>
        <v>0</v>
      </c>
      <c r="E9" s="71">
        <v>20</v>
      </c>
      <c r="F9" s="71">
        <f t="shared" ref="F9:N9" si="6">+E9</f>
        <v>20</v>
      </c>
      <c r="G9" s="71">
        <f t="shared" si="6"/>
        <v>20</v>
      </c>
      <c r="H9" s="71">
        <f t="shared" si="6"/>
        <v>20</v>
      </c>
      <c r="I9" s="71">
        <f t="shared" si="6"/>
        <v>20</v>
      </c>
      <c r="J9" s="71">
        <f t="shared" si="6"/>
        <v>20</v>
      </c>
      <c r="K9" s="71">
        <f t="shared" si="6"/>
        <v>20</v>
      </c>
      <c r="L9" s="71">
        <f t="shared" si="6"/>
        <v>20</v>
      </c>
      <c r="M9" s="71">
        <f t="shared" si="6"/>
        <v>20</v>
      </c>
      <c r="N9" s="71">
        <f t="shared" si="6"/>
        <v>20</v>
      </c>
      <c r="O9" s="276">
        <f t="shared" ref="O9:O16" si="7">SUM(C9:N9)</f>
        <v>200</v>
      </c>
      <c r="P9" s="57" t="str">
        <f t="shared" si="2"/>
        <v>Grade 2</v>
      </c>
      <c r="Q9" s="102"/>
      <c r="R9" s="274">
        <v>0</v>
      </c>
      <c r="S9" s="71">
        <f t="shared" si="3"/>
        <v>0</v>
      </c>
      <c r="T9" s="71">
        <v>20</v>
      </c>
      <c r="U9" s="71">
        <f t="shared" ref="U9:AC9" si="8">+T9</f>
        <v>20</v>
      </c>
      <c r="V9" s="71">
        <f t="shared" si="8"/>
        <v>20</v>
      </c>
      <c r="W9" s="71">
        <f t="shared" si="8"/>
        <v>20</v>
      </c>
      <c r="X9" s="71">
        <f t="shared" si="8"/>
        <v>20</v>
      </c>
      <c r="Y9" s="71">
        <f t="shared" si="8"/>
        <v>20</v>
      </c>
      <c r="Z9" s="71">
        <f t="shared" si="8"/>
        <v>20</v>
      </c>
      <c r="AA9" s="71">
        <f t="shared" si="8"/>
        <v>20</v>
      </c>
      <c r="AB9" s="71">
        <f t="shared" si="8"/>
        <v>20</v>
      </c>
      <c r="AC9" s="275">
        <f t="shared" si="8"/>
        <v>20</v>
      </c>
      <c r="AD9" s="276">
        <f t="shared" si="5"/>
        <v>200</v>
      </c>
    </row>
    <row r="10" spans="1:30">
      <c r="A10" s="331" t="s">
        <v>196</v>
      </c>
      <c r="B10" s="441"/>
      <c r="C10" s="274">
        <v>0</v>
      </c>
      <c r="D10" s="71">
        <f t="shared" si="0"/>
        <v>0</v>
      </c>
      <c r="E10" s="71">
        <v>20</v>
      </c>
      <c r="F10" s="71">
        <f t="shared" ref="F10:N10" si="9">+E10</f>
        <v>20</v>
      </c>
      <c r="G10" s="71">
        <f t="shared" si="9"/>
        <v>20</v>
      </c>
      <c r="H10" s="71">
        <f t="shared" si="9"/>
        <v>20</v>
      </c>
      <c r="I10" s="71">
        <f t="shared" si="9"/>
        <v>20</v>
      </c>
      <c r="J10" s="71">
        <f t="shared" si="9"/>
        <v>20</v>
      </c>
      <c r="K10" s="71">
        <f t="shared" si="9"/>
        <v>20</v>
      </c>
      <c r="L10" s="71">
        <f t="shared" si="9"/>
        <v>20</v>
      </c>
      <c r="M10" s="71">
        <f t="shared" si="9"/>
        <v>20</v>
      </c>
      <c r="N10" s="71">
        <f t="shared" si="9"/>
        <v>20</v>
      </c>
      <c r="O10" s="276">
        <f t="shared" si="7"/>
        <v>200</v>
      </c>
      <c r="P10" s="57" t="str">
        <f t="shared" si="2"/>
        <v>Grade 3</v>
      </c>
      <c r="Q10" s="102"/>
      <c r="R10" s="274">
        <v>0</v>
      </c>
      <c r="S10" s="71">
        <f t="shared" si="3"/>
        <v>0</v>
      </c>
      <c r="T10" s="71">
        <v>20</v>
      </c>
      <c r="U10" s="71">
        <f t="shared" ref="U10:AC10" si="10">+T10</f>
        <v>20</v>
      </c>
      <c r="V10" s="71">
        <f t="shared" si="10"/>
        <v>20</v>
      </c>
      <c r="W10" s="71">
        <f t="shared" si="10"/>
        <v>20</v>
      </c>
      <c r="X10" s="71">
        <f t="shared" si="10"/>
        <v>20</v>
      </c>
      <c r="Y10" s="71">
        <f t="shared" si="10"/>
        <v>20</v>
      </c>
      <c r="Z10" s="71">
        <f t="shared" si="10"/>
        <v>20</v>
      </c>
      <c r="AA10" s="71">
        <f t="shared" si="10"/>
        <v>20</v>
      </c>
      <c r="AB10" s="71">
        <f t="shared" si="10"/>
        <v>20</v>
      </c>
      <c r="AC10" s="275">
        <f t="shared" si="10"/>
        <v>20</v>
      </c>
      <c r="AD10" s="276">
        <f t="shared" si="5"/>
        <v>200</v>
      </c>
    </row>
    <row r="11" spans="1:30">
      <c r="A11" s="331" t="s">
        <v>197</v>
      </c>
      <c r="B11" s="441"/>
      <c r="C11" s="274">
        <v>0</v>
      </c>
      <c r="D11" s="71">
        <f t="shared" si="0"/>
        <v>0</v>
      </c>
      <c r="E11" s="71">
        <v>20</v>
      </c>
      <c r="F11" s="71">
        <f t="shared" ref="F11:N11" si="11">+E11</f>
        <v>20</v>
      </c>
      <c r="G11" s="71">
        <f t="shared" si="11"/>
        <v>20</v>
      </c>
      <c r="H11" s="71">
        <f t="shared" si="11"/>
        <v>20</v>
      </c>
      <c r="I11" s="71">
        <f t="shared" si="11"/>
        <v>20</v>
      </c>
      <c r="J11" s="71">
        <f t="shared" si="11"/>
        <v>20</v>
      </c>
      <c r="K11" s="71">
        <f t="shared" si="11"/>
        <v>20</v>
      </c>
      <c r="L11" s="71">
        <f t="shared" si="11"/>
        <v>20</v>
      </c>
      <c r="M11" s="71">
        <f t="shared" si="11"/>
        <v>20</v>
      </c>
      <c r="N11" s="71">
        <f t="shared" si="11"/>
        <v>20</v>
      </c>
      <c r="O11" s="276">
        <f t="shared" si="7"/>
        <v>200</v>
      </c>
      <c r="P11" s="57" t="str">
        <f t="shared" si="2"/>
        <v>Grade 4</v>
      </c>
      <c r="Q11" s="102"/>
      <c r="R11" s="274">
        <v>0</v>
      </c>
      <c r="S11" s="71">
        <f t="shared" si="3"/>
        <v>0</v>
      </c>
      <c r="T11" s="71">
        <v>20</v>
      </c>
      <c r="U11" s="71">
        <f t="shared" ref="U11:AC11" si="12">+T11</f>
        <v>20</v>
      </c>
      <c r="V11" s="71">
        <f t="shared" si="12"/>
        <v>20</v>
      </c>
      <c r="W11" s="71">
        <f t="shared" si="12"/>
        <v>20</v>
      </c>
      <c r="X11" s="71">
        <f t="shared" si="12"/>
        <v>20</v>
      </c>
      <c r="Y11" s="71">
        <f t="shared" si="12"/>
        <v>20</v>
      </c>
      <c r="Z11" s="71">
        <f t="shared" si="12"/>
        <v>20</v>
      </c>
      <c r="AA11" s="71">
        <f t="shared" si="12"/>
        <v>20</v>
      </c>
      <c r="AB11" s="71">
        <f t="shared" si="12"/>
        <v>20</v>
      </c>
      <c r="AC11" s="275">
        <f t="shared" si="12"/>
        <v>20</v>
      </c>
      <c r="AD11" s="276">
        <f t="shared" si="5"/>
        <v>200</v>
      </c>
    </row>
    <row r="12" spans="1:30">
      <c r="A12" s="331" t="s">
        <v>198</v>
      </c>
      <c r="B12" s="441"/>
      <c r="C12" s="274">
        <v>0</v>
      </c>
      <c r="D12" s="71">
        <f t="shared" si="0"/>
        <v>0</v>
      </c>
      <c r="E12" s="71">
        <v>15</v>
      </c>
      <c r="F12" s="71">
        <f t="shared" ref="F12:N12" si="13">+E12</f>
        <v>15</v>
      </c>
      <c r="G12" s="71">
        <f t="shared" si="13"/>
        <v>15</v>
      </c>
      <c r="H12" s="71">
        <f t="shared" si="13"/>
        <v>15</v>
      </c>
      <c r="I12" s="71">
        <f t="shared" si="13"/>
        <v>15</v>
      </c>
      <c r="J12" s="71">
        <f t="shared" si="13"/>
        <v>15</v>
      </c>
      <c r="K12" s="71">
        <f t="shared" si="13"/>
        <v>15</v>
      </c>
      <c r="L12" s="71">
        <f t="shared" si="13"/>
        <v>15</v>
      </c>
      <c r="M12" s="71">
        <f t="shared" si="13"/>
        <v>15</v>
      </c>
      <c r="N12" s="71">
        <f t="shared" si="13"/>
        <v>15</v>
      </c>
      <c r="O12" s="276">
        <f t="shared" si="7"/>
        <v>150</v>
      </c>
      <c r="P12" s="57" t="str">
        <f t="shared" si="2"/>
        <v>Grade 5</v>
      </c>
      <c r="Q12" s="102"/>
      <c r="R12" s="274">
        <v>0</v>
      </c>
      <c r="S12" s="71">
        <f t="shared" si="3"/>
        <v>0</v>
      </c>
      <c r="T12" s="71">
        <v>15</v>
      </c>
      <c r="U12" s="71">
        <f t="shared" ref="U12:AC12" si="14">+T12</f>
        <v>15</v>
      </c>
      <c r="V12" s="71">
        <f t="shared" si="14"/>
        <v>15</v>
      </c>
      <c r="W12" s="71">
        <f t="shared" si="14"/>
        <v>15</v>
      </c>
      <c r="X12" s="71">
        <f t="shared" si="14"/>
        <v>15</v>
      </c>
      <c r="Y12" s="71">
        <f t="shared" si="14"/>
        <v>15</v>
      </c>
      <c r="Z12" s="71">
        <f t="shared" si="14"/>
        <v>15</v>
      </c>
      <c r="AA12" s="71">
        <f t="shared" si="14"/>
        <v>15</v>
      </c>
      <c r="AB12" s="71">
        <f t="shared" si="14"/>
        <v>15</v>
      </c>
      <c r="AC12" s="275">
        <f t="shared" si="14"/>
        <v>15</v>
      </c>
      <c r="AD12" s="276">
        <f t="shared" si="5"/>
        <v>150</v>
      </c>
    </row>
    <row r="13" spans="1:30">
      <c r="A13" s="331" t="s">
        <v>199</v>
      </c>
      <c r="B13" s="441"/>
      <c r="C13" s="274">
        <v>0</v>
      </c>
      <c r="D13" s="71">
        <f t="shared" si="0"/>
        <v>0</v>
      </c>
      <c r="E13" s="71">
        <v>15</v>
      </c>
      <c r="F13" s="71">
        <f t="shared" ref="F13:N13" si="15">+E13</f>
        <v>15</v>
      </c>
      <c r="G13" s="71">
        <f t="shared" si="15"/>
        <v>15</v>
      </c>
      <c r="H13" s="71">
        <f t="shared" si="15"/>
        <v>15</v>
      </c>
      <c r="I13" s="71">
        <f t="shared" si="15"/>
        <v>15</v>
      </c>
      <c r="J13" s="71">
        <f t="shared" si="15"/>
        <v>15</v>
      </c>
      <c r="K13" s="71">
        <f t="shared" si="15"/>
        <v>15</v>
      </c>
      <c r="L13" s="71">
        <f t="shared" si="15"/>
        <v>15</v>
      </c>
      <c r="M13" s="71">
        <f t="shared" si="15"/>
        <v>15</v>
      </c>
      <c r="N13" s="71">
        <f t="shared" si="15"/>
        <v>15</v>
      </c>
      <c r="O13" s="276">
        <f t="shared" si="7"/>
        <v>150</v>
      </c>
      <c r="P13" s="57" t="str">
        <f t="shared" si="2"/>
        <v>Grade 6</v>
      </c>
      <c r="Q13" s="102"/>
      <c r="R13" s="274">
        <v>0</v>
      </c>
      <c r="S13" s="71">
        <f t="shared" si="3"/>
        <v>0</v>
      </c>
      <c r="T13" s="71">
        <v>15</v>
      </c>
      <c r="U13" s="71">
        <f t="shared" ref="U13:AC13" si="16">+T13</f>
        <v>15</v>
      </c>
      <c r="V13" s="71">
        <f t="shared" si="16"/>
        <v>15</v>
      </c>
      <c r="W13" s="71">
        <f t="shared" si="16"/>
        <v>15</v>
      </c>
      <c r="X13" s="71">
        <f t="shared" si="16"/>
        <v>15</v>
      </c>
      <c r="Y13" s="71">
        <f t="shared" si="16"/>
        <v>15</v>
      </c>
      <c r="Z13" s="71">
        <f t="shared" si="16"/>
        <v>15</v>
      </c>
      <c r="AA13" s="71">
        <f t="shared" si="16"/>
        <v>15</v>
      </c>
      <c r="AB13" s="71">
        <f t="shared" si="16"/>
        <v>15</v>
      </c>
      <c r="AC13" s="275">
        <f t="shared" si="16"/>
        <v>15</v>
      </c>
      <c r="AD13" s="276">
        <f t="shared" si="5"/>
        <v>150</v>
      </c>
    </row>
    <row r="14" spans="1:30">
      <c r="A14" s="331" t="s">
        <v>400</v>
      </c>
      <c r="B14" s="441"/>
      <c r="C14" s="274">
        <v>0</v>
      </c>
      <c r="D14" s="71">
        <f t="shared" si="0"/>
        <v>0</v>
      </c>
      <c r="E14" s="71">
        <v>15</v>
      </c>
      <c r="F14" s="71">
        <f t="shared" ref="F14:N14" si="17">+E14</f>
        <v>15</v>
      </c>
      <c r="G14" s="71">
        <f t="shared" si="17"/>
        <v>15</v>
      </c>
      <c r="H14" s="71">
        <f t="shared" si="17"/>
        <v>15</v>
      </c>
      <c r="I14" s="71">
        <f t="shared" si="17"/>
        <v>15</v>
      </c>
      <c r="J14" s="71">
        <f t="shared" si="17"/>
        <v>15</v>
      </c>
      <c r="K14" s="71">
        <f t="shared" si="17"/>
        <v>15</v>
      </c>
      <c r="L14" s="71">
        <f t="shared" si="17"/>
        <v>15</v>
      </c>
      <c r="M14" s="71">
        <f t="shared" si="17"/>
        <v>15</v>
      </c>
      <c r="N14" s="71">
        <f t="shared" si="17"/>
        <v>15</v>
      </c>
      <c r="O14" s="276">
        <f>SUM(C14:N14)</f>
        <v>150</v>
      </c>
      <c r="P14" s="57" t="str">
        <f>IF(A14="","",A14)</f>
        <v>Grade 7</v>
      </c>
      <c r="Q14" s="102"/>
      <c r="R14" s="274">
        <v>0</v>
      </c>
      <c r="S14" s="71">
        <f t="shared" si="3"/>
        <v>0</v>
      </c>
      <c r="T14" s="71">
        <v>10</v>
      </c>
      <c r="U14" s="71">
        <f t="shared" ref="U14:AC14" si="18">+T14</f>
        <v>10</v>
      </c>
      <c r="V14" s="71">
        <f t="shared" si="18"/>
        <v>10</v>
      </c>
      <c r="W14" s="71">
        <f t="shared" si="18"/>
        <v>10</v>
      </c>
      <c r="X14" s="71">
        <f t="shared" si="18"/>
        <v>10</v>
      </c>
      <c r="Y14" s="71">
        <f t="shared" si="18"/>
        <v>10</v>
      </c>
      <c r="Z14" s="71">
        <f t="shared" si="18"/>
        <v>10</v>
      </c>
      <c r="AA14" s="71">
        <f t="shared" si="18"/>
        <v>10</v>
      </c>
      <c r="AB14" s="71">
        <f t="shared" si="18"/>
        <v>10</v>
      </c>
      <c r="AC14" s="275">
        <f t="shared" si="18"/>
        <v>10</v>
      </c>
      <c r="AD14" s="276">
        <f t="shared" si="5"/>
        <v>100</v>
      </c>
    </row>
    <row r="15" spans="1:30">
      <c r="A15" s="332" t="s">
        <v>401</v>
      </c>
      <c r="B15" s="442"/>
      <c r="C15" s="337">
        <v>0</v>
      </c>
      <c r="D15" s="338">
        <f t="shared" si="0"/>
        <v>0</v>
      </c>
      <c r="E15" s="338">
        <v>10</v>
      </c>
      <c r="F15" s="338">
        <f t="shared" ref="F15:N15" si="19">+E15</f>
        <v>10</v>
      </c>
      <c r="G15" s="338">
        <f t="shared" si="19"/>
        <v>10</v>
      </c>
      <c r="H15" s="338">
        <f t="shared" si="19"/>
        <v>10</v>
      </c>
      <c r="I15" s="338">
        <f t="shared" si="19"/>
        <v>10</v>
      </c>
      <c r="J15" s="338">
        <f t="shared" si="19"/>
        <v>10</v>
      </c>
      <c r="K15" s="338">
        <f t="shared" si="19"/>
        <v>10</v>
      </c>
      <c r="L15" s="338">
        <f t="shared" si="19"/>
        <v>10</v>
      </c>
      <c r="M15" s="338">
        <f t="shared" si="19"/>
        <v>10</v>
      </c>
      <c r="N15" s="338">
        <f t="shared" si="19"/>
        <v>10</v>
      </c>
      <c r="O15" s="78">
        <f>SUM(C15:N15)</f>
        <v>100</v>
      </c>
      <c r="P15" s="342" t="str">
        <f>IF(A15="","",A15)</f>
        <v>Grade 8</v>
      </c>
      <c r="Q15" s="38"/>
      <c r="R15" s="337">
        <v>0</v>
      </c>
      <c r="S15" s="338">
        <f t="shared" si="3"/>
        <v>0</v>
      </c>
      <c r="T15" s="338">
        <v>10</v>
      </c>
      <c r="U15" s="338">
        <f t="shared" ref="U15:AC15" si="20">+T15</f>
        <v>10</v>
      </c>
      <c r="V15" s="338">
        <f t="shared" si="20"/>
        <v>10</v>
      </c>
      <c r="W15" s="338">
        <f t="shared" si="20"/>
        <v>10</v>
      </c>
      <c r="X15" s="338">
        <f t="shared" si="20"/>
        <v>10</v>
      </c>
      <c r="Y15" s="338">
        <f t="shared" si="20"/>
        <v>10</v>
      </c>
      <c r="Z15" s="338">
        <f t="shared" si="20"/>
        <v>10</v>
      </c>
      <c r="AA15" s="338">
        <f t="shared" si="20"/>
        <v>10</v>
      </c>
      <c r="AB15" s="338">
        <f t="shared" si="20"/>
        <v>10</v>
      </c>
      <c r="AC15" s="335">
        <f t="shared" si="20"/>
        <v>10</v>
      </c>
      <c r="AD15" s="78">
        <f t="shared" si="5"/>
        <v>100</v>
      </c>
    </row>
    <row r="16" spans="1:30">
      <c r="A16" s="57" t="s">
        <v>364</v>
      </c>
      <c r="B16" s="13"/>
      <c r="C16" s="78">
        <f t="shared" ref="C16:N16" si="21">SUM(C8:C15)</f>
        <v>0</v>
      </c>
      <c r="D16" s="70">
        <f t="shared" si="21"/>
        <v>0</v>
      </c>
      <c r="E16" s="70">
        <f t="shared" si="21"/>
        <v>135</v>
      </c>
      <c r="F16" s="70">
        <f t="shared" si="21"/>
        <v>135</v>
      </c>
      <c r="G16" s="70">
        <f t="shared" si="21"/>
        <v>135</v>
      </c>
      <c r="H16" s="70">
        <f t="shared" si="21"/>
        <v>135</v>
      </c>
      <c r="I16" s="70">
        <f t="shared" si="21"/>
        <v>135</v>
      </c>
      <c r="J16" s="70">
        <f t="shared" si="21"/>
        <v>135</v>
      </c>
      <c r="K16" s="70">
        <f t="shared" si="21"/>
        <v>135</v>
      </c>
      <c r="L16" s="70">
        <f t="shared" si="21"/>
        <v>135</v>
      </c>
      <c r="M16" s="70">
        <f t="shared" si="21"/>
        <v>135</v>
      </c>
      <c r="N16" s="79">
        <f t="shared" si="21"/>
        <v>135</v>
      </c>
      <c r="O16" s="51">
        <f t="shared" si="7"/>
        <v>1350</v>
      </c>
      <c r="P16" s="57" t="str">
        <f>IF(A16="","",A16)</f>
        <v>Total Students Each Month</v>
      </c>
      <c r="Q16" s="102"/>
      <c r="R16" s="78">
        <f t="shared" ref="R16:AC16" si="22">SUM(R8:R15)</f>
        <v>0</v>
      </c>
      <c r="S16" s="70">
        <f t="shared" si="22"/>
        <v>0</v>
      </c>
      <c r="T16" s="70">
        <f t="shared" si="22"/>
        <v>130</v>
      </c>
      <c r="U16" s="70">
        <f t="shared" si="22"/>
        <v>130</v>
      </c>
      <c r="V16" s="70">
        <f t="shared" si="22"/>
        <v>130</v>
      </c>
      <c r="W16" s="70">
        <f t="shared" si="22"/>
        <v>130</v>
      </c>
      <c r="X16" s="70">
        <f t="shared" si="22"/>
        <v>130</v>
      </c>
      <c r="Y16" s="70">
        <f t="shared" si="22"/>
        <v>130</v>
      </c>
      <c r="Z16" s="70">
        <f t="shared" si="22"/>
        <v>130</v>
      </c>
      <c r="AA16" s="70">
        <f t="shared" si="22"/>
        <v>130</v>
      </c>
      <c r="AB16" s="70">
        <f t="shared" si="22"/>
        <v>130</v>
      </c>
      <c r="AC16" s="79">
        <f t="shared" si="22"/>
        <v>130</v>
      </c>
      <c r="AD16" s="51">
        <f t="shared" si="5"/>
        <v>1300</v>
      </c>
    </row>
    <row r="17" spans="1:30" ht="8.25" customHeight="1">
      <c r="A17" s="57"/>
      <c r="B17" s="13"/>
      <c r="C17" s="51"/>
      <c r="D17" s="51"/>
      <c r="E17" s="51"/>
      <c r="F17" s="51"/>
      <c r="G17" s="51"/>
      <c r="H17" s="51"/>
      <c r="I17" s="51"/>
      <c r="J17" s="51"/>
      <c r="K17" s="51"/>
      <c r="L17" s="51"/>
      <c r="M17" s="51"/>
      <c r="N17" s="51"/>
      <c r="O17" s="51"/>
      <c r="P17" s="57"/>
      <c r="Q17" s="13"/>
      <c r="R17" s="51"/>
      <c r="S17" s="51"/>
      <c r="T17" s="51"/>
      <c r="U17" s="51"/>
      <c r="V17" s="51"/>
      <c r="W17" s="51"/>
      <c r="X17" s="51"/>
      <c r="Y17" s="51"/>
      <c r="Z17" s="51"/>
      <c r="AA17" s="51"/>
      <c r="AB17" s="51"/>
      <c r="AC17" s="51"/>
      <c r="AD17" s="51"/>
    </row>
    <row r="18" spans="1:30" s="227" customFormat="1">
      <c r="A18" s="305" t="s">
        <v>368</v>
      </c>
      <c r="B18" s="495" t="s">
        <v>362</v>
      </c>
      <c r="C18" s="377"/>
      <c r="D18" s="377"/>
      <c r="E18" s="377"/>
      <c r="F18" s="377"/>
      <c r="G18" s="377"/>
      <c r="H18" s="377"/>
      <c r="I18" s="377"/>
      <c r="J18" s="377"/>
      <c r="K18" s="377"/>
      <c r="L18" s="377"/>
      <c r="M18" s="377"/>
      <c r="N18" s="377"/>
      <c r="O18" s="538" t="s">
        <v>3</v>
      </c>
      <c r="P18" s="327" t="str">
        <f>IF(A18="","",+A18)</f>
        <v>% MONTHLY PAYERS</v>
      </c>
      <c r="Q18" s="306"/>
      <c r="R18" s="377"/>
      <c r="S18" s="377"/>
      <c r="T18" s="377"/>
      <c r="U18" s="377"/>
      <c r="V18" s="377"/>
      <c r="W18" s="377"/>
      <c r="X18" s="377"/>
      <c r="Y18" s="377"/>
      <c r="Z18" s="377"/>
      <c r="AA18" s="377"/>
      <c r="AB18" s="377"/>
      <c r="AC18" s="377"/>
      <c r="AD18" s="538"/>
    </row>
    <row r="19" spans="1:30">
      <c r="A19" s="329" t="str">
        <f t="shared" ref="A19:A26" si="23">+A8</f>
        <v>Grade 1</v>
      </c>
      <c r="B19" s="556">
        <v>0.7</v>
      </c>
      <c r="C19" s="520">
        <f t="shared" ref="C19:N19" si="24">+C8*$B19</f>
        <v>0</v>
      </c>
      <c r="D19" s="520">
        <f t="shared" si="24"/>
        <v>0</v>
      </c>
      <c r="E19" s="520">
        <f t="shared" si="24"/>
        <v>14</v>
      </c>
      <c r="F19" s="520">
        <f t="shared" si="24"/>
        <v>14</v>
      </c>
      <c r="G19" s="520">
        <f t="shared" si="24"/>
        <v>14</v>
      </c>
      <c r="H19" s="520">
        <f t="shared" si="24"/>
        <v>14</v>
      </c>
      <c r="I19" s="520">
        <f t="shared" si="24"/>
        <v>14</v>
      </c>
      <c r="J19" s="520">
        <f t="shared" si="24"/>
        <v>14</v>
      </c>
      <c r="K19" s="520">
        <f t="shared" si="24"/>
        <v>14</v>
      </c>
      <c r="L19" s="520">
        <f t="shared" si="24"/>
        <v>14</v>
      </c>
      <c r="M19" s="520">
        <f t="shared" si="24"/>
        <v>14</v>
      </c>
      <c r="N19" s="520">
        <f t="shared" si="24"/>
        <v>14</v>
      </c>
      <c r="O19" s="524">
        <f>SUM(C19:N19)</f>
        <v>140</v>
      </c>
      <c r="P19" s="57" t="str">
        <f t="shared" ref="P19:P28" si="25">IF(A19="","",A19)</f>
        <v>Grade 1</v>
      </c>
      <c r="Q19" s="516">
        <f t="shared" ref="Q19:Q26" si="26">+B19</f>
        <v>0.7</v>
      </c>
      <c r="R19" s="520">
        <f t="shared" ref="R19:AC19" si="27">+R8*$Q19</f>
        <v>0</v>
      </c>
      <c r="S19" s="520">
        <f t="shared" si="27"/>
        <v>0</v>
      </c>
      <c r="T19" s="520">
        <f t="shared" si="27"/>
        <v>14</v>
      </c>
      <c r="U19" s="520">
        <f t="shared" si="27"/>
        <v>14</v>
      </c>
      <c r="V19" s="520">
        <f t="shared" si="27"/>
        <v>14</v>
      </c>
      <c r="W19" s="520">
        <f t="shared" si="27"/>
        <v>14</v>
      </c>
      <c r="X19" s="520">
        <f t="shared" si="27"/>
        <v>14</v>
      </c>
      <c r="Y19" s="520">
        <f t="shared" si="27"/>
        <v>14</v>
      </c>
      <c r="Z19" s="520">
        <f t="shared" si="27"/>
        <v>14</v>
      </c>
      <c r="AA19" s="520">
        <f t="shared" si="27"/>
        <v>14</v>
      </c>
      <c r="AB19" s="520">
        <f t="shared" si="27"/>
        <v>14</v>
      </c>
      <c r="AC19" s="520">
        <f t="shared" si="27"/>
        <v>14</v>
      </c>
      <c r="AD19" s="524">
        <f>SUM(R19:AC19)</f>
        <v>140</v>
      </c>
    </row>
    <row r="20" spans="1:30">
      <c r="A20" s="329" t="str">
        <f t="shared" si="23"/>
        <v>Grade 2</v>
      </c>
      <c r="B20" s="441">
        <f t="shared" ref="B20:B26" si="28">+B19</f>
        <v>0.7</v>
      </c>
      <c r="C20" s="520">
        <f t="shared" ref="C20:N20" si="29">+C9*$B20</f>
        <v>0</v>
      </c>
      <c r="D20" s="520">
        <f t="shared" si="29"/>
        <v>0</v>
      </c>
      <c r="E20" s="520">
        <f t="shared" si="29"/>
        <v>14</v>
      </c>
      <c r="F20" s="520">
        <f t="shared" si="29"/>
        <v>14</v>
      </c>
      <c r="G20" s="520">
        <f t="shared" si="29"/>
        <v>14</v>
      </c>
      <c r="H20" s="520">
        <f t="shared" si="29"/>
        <v>14</v>
      </c>
      <c r="I20" s="520">
        <f t="shared" si="29"/>
        <v>14</v>
      </c>
      <c r="J20" s="520">
        <f t="shared" si="29"/>
        <v>14</v>
      </c>
      <c r="K20" s="520">
        <f t="shared" si="29"/>
        <v>14</v>
      </c>
      <c r="L20" s="520">
        <f t="shared" si="29"/>
        <v>14</v>
      </c>
      <c r="M20" s="520">
        <f t="shared" si="29"/>
        <v>14</v>
      </c>
      <c r="N20" s="520">
        <f t="shared" si="29"/>
        <v>14</v>
      </c>
      <c r="O20" s="524">
        <f t="shared" ref="O20:O27" si="30">SUM(C20:N20)</f>
        <v>140</v>
      </c>
      <c r="P20" s="57" t="str">
        <f t="shared" si="25"/>
        <v>Grade 2</v>
      </c>
      <c r="Q20" s="516">
        <f t="shared" si="26"/>
        <v>0.7</v>
      </c>
      <c r="R20" s="520">
        <f t="shared" ref="R20:AC20" si="31">+R9*$Q20</f>
        <v>0</v>
      </c>
      <c r="S20" s="520">
        <f t="shared" si="31"/>
        <v>0</v>
      </c>
      <c r="T20" s="520">
        <f t="shared" si="31"/>
        <v>14</v>
      </c>
      <c r="U20" s="520">
        <f t="shared" si="31"/>
        <v>14</v>
      </c>
      <c r="V20" s="520">
        <f t="shared" si="31"/>
        <v>14</v>
      </c>
      <c r="W20" s="520">
        <f t="shared" si="31"/>
        <v>14</v>
      </c>
      <c r="X20" s="520">
        <f t="shared" si="31"/>
        <v>14</v>
      </c>
      <c r="Y20" s="520">
        <f t="shared" si="31"/>
        <v>14</v>
      </c>
      <c r="Z20" s="520">
        <f t="shared" si="31"/>
        <v>14</v>
      </c>
      <c r="AA20" s="520">
        <f t="shared" si="31"/>
        <v>14</v>
      </c>
      <c r="AB20" s="520">
        <f t="shared" si="31"/>
        <v>14</v>
      </c>
      <c r="AC20" s="520">
        <f t="shared" si="31"/>
        <v>14</v>
      </c>
      <c r="AD20" s="524">
        <f t="shared" ref="AD20:AD27" si="32">SUM(R20:AC20)</f>
        <v>140</v>
      </c>
    </row>
    <row r="21" spans="1:30">
      <c r="A21" s="329" t="str">
        <f t="shared" si="23"/>
        <v>Grade 3</v>
      </c>
      <c r="B21" s="441">
        <f t="shared" si="28"/>
        <v>0.7</v>
      </c>
      <c r="C21" s="520">
        <f t="shared" ref="C21:N21" si="33">+C10*$B21</f>
        <v>0</v>
      </c>
      <c r="D21" s="520">
        <f t="shared" si="33"/>
        <v>0</v>
      </c>
      <c r="E21" s="520">
        <f t="shared" si="33"/>
        <v>14</v>
      </c>
      <c r="F21" s="520">
        <f t="shared" si="33"/>
        <v>14</v>
      </c>
      <c r="G21" s="520">
        <f t="shared" si="33"/>
        <v>14</v>
      </c>
      <c r="H21" s="520">
        <f t="shared" si="33"/>
        <v>14</v>
      </c>
      <c r="I21" s="520">
        <f t="shared" si="33"/>
        <v>14</v>
      </c>
      <c r="J21" s="520">
        <f t="shared" si="33"/>
        <v>14</v>
      </c>
      <c r="K21" s="520">
        <f t="shared" si="33"/>
        <v>14</v>
      </c>
      <c r="L21" s="520">
        <f t="shared" si="33"/>
        <v>14</v>
      </c>
      <c r="M21" s="520">
        <f t="shared" si="33"/>
        <v>14</v>
      </c>
      <c r="N21" s="520">
        <f t="shared" si="33"/>
        <v>14</v>
      </c>
      <c r="O21" s="524">
        <f t="shared" si="30"/>
        <v>140</v>
      </c>
      <c r="P21" s="57" t="str">
        <f t="shared" si="25"/>
        <v>Grade 3</v>
      </c>
      <c r="Q21" s="516">
        <f t="shared" si="26"/>
        <v>0.7</v>
      </c>
      <c r="R21" s="520">
        <f t="shared" ref="R21:AC21" si="34">+R10*$Q21</f>
        <v>0</v>
      </c>
      <c r="S21" s="520">
        <f t="shared" si="34"/>
        <v>0</v>
      </c>
      <c r="T21" s="520">
        <f t="shared" si="34"/>
        <v>14</v>
      </c>
      <c r="U21" s="520">
        <f t="shared" si="34"/>
        <v>14</v>
      </c>
      <c r="V21" s="520">
        <f t="shared" si="34"/>
        <v>14</v>
      </c>
      <c r="W21" s="520">
        <f t="shared" si="34"/>
        <v>14</v>
      </c>
      <c r="X21" s="520">
        <f t="shared" si="34"/>
        <v>14</v>
      </c>
      <c r="Y21" s="520">
        <f t="shared" si="34"/>
        <v>14</v>
      </c>
      <c r="Z21" s="520">
        <f t="shared" si="34"/>
        <v>14</v>
      </c>
      <c r="AA21" s="520">
        <f t="shared" si="34"/>
        <v>14</v>
      </c>
      <c r="AB21" s="520">
        <f t="shared" si="34"/>
        <v>14</v>
      </c>
      <c r="AC21" s="520">
        <f t="shared" si="34"/>
        <v>14</v>
      </c>
      <c r="AD21" s="524">
        <f t="shared" si="32"/>
        <v>140</v>
      </c>
    </row>
    <row r="22" spans="1:30">
      <c r="A22" s="329" t="str">
        <f t="shared" si="23"/>
        <v>Grade 4</v>
      </c>
      <c r="B22" s="441">
        <f t="shared" si="28"/>
        <v>0.7</v>
      </c>
      <c r="C22" s="520">
        <f t="shared" ref="C22:N22" si="35">+C11*$B22</f>
        <v>0</v>
      </c>
      <c r="D22" s="520">
        <f t="shared" si="35"/>
        <v>0</v>
      </c>
      <c r="E22" s="520">
        <f t="shared" si="35"/>
        <v>14</v>
      </c>
      <c r="F22" s="520">
        <f t="shared" si="35"/>
        <v>14</v>
      </c>
      <c r="G22" s="520">
        <f t="shared" si="35"/>
        <v>14</v>
      </c>
      <c r="H22" s="520">
        <f t="shared" si="35"/>
        <v>14</v>
      </c>
      <c r="I22" s="520">
        <f t="shared" si="35"/>
        <v>14</v>
      </c>
      <c r="J22" s="520">
        <f t="shared" si="35"/>
        <v>14</v>
      </c>
      <c r="K22" s="520">
        <f t="shared" si="35"/>
        <v>14</v>
      </c>
      <c r="L22" s="520">
        <f t="shared" si="35"/>
        <v>14</v>
      </c>
      <c r="M22" s="520">
        <f t="shared" si="35"/>
        <v>14</v>
      </c>
      <c r="N22" s="520">
        <f t="shared" si="35"/>
        <v>14</v>
      </c>
      <c r="O22" s="524">
        <f t="shared" si="30"/>
        <v>140</v>
      </c>
      <c r="P22" s="57" t="str">
        <f t="shared" si="25"/>
        <v>Grade 4</v>
      </c>
      <c r="Q22" s="516">
        <f t="shared" si="26"/>
        <v>0.7</v>
      </c>
      <c r="R22" s="520">
        <f t="shared" ref="R22:AC22" si="36">+R11*$Q22</f>
        <v>0</v>
      </c>
      <c r="S22" s="520">
        <f t="shared" si="36"/>
        <v>0</v>
      </c>
      <c r="T22" s="520">
        <f t="shared" si="36"/>
        <v>14</v>
      </c>
      <c r="U22" s="520">
        <f t="shared" si="36"/>
        <v>14</v>
      </c>
      <c r="V22" s="520">
        <f t="shared" si="36"/>
        <v>14</v>
      </c>
      <c r="W22" s="520">
        <f t="shared" si="36"/>
        <v>14</v>
      </c>
      <c r="X22" s="520">
        <f t="shared" si="36"/>
        <v>14</v>
      </c>
      <c r="Y22" s="520">
        <f t="shared" si="36"/>
        <v>14</v>
      </c>
      <c r="Z22" s="520">
        <f t="shared" si="36"/>
        <v>14</v>
      </c>
      <c r="AA22" s="520">
        <f t="shared" si="36"/>
        <v>14</v>
      </c>
      <c r="AB22" s="520">
        <f t="shared" si="36"/>
        <v>14</v>
      </c>
      <c r="AC22" s="520">
        <f t="shared" si="36"/>
        <v>14</v>
      </c>
      <c r="AD22" s="524">
        <f t="shared" si="32"/>
        <v>140</v>
      </c>
    </row>
    <row r="23" spans="1:30">
      <c r="A23" s="329" t="str">
        <f t="shared" si="23"/>
        <v>Grade 5</v>
      </c>
      <c r="B23" s="441">
        <f t="shared" si="28"/>
        <v>0.7</v>
      </c>
      <c r="C23" s="520">
        <f t="shared" ref="C23:N23" si="37">+C12*$B23</f>
        <v>0</v>
      </c>
      <c r="D23" s="520">
        <f t="shared" si="37"/>
        <v>0</v>
      </c>
      <c r="E23" s="520">
        <f t="shared" si="37"/>
        <v>10.5</v>
      </c>
      <c r="F23" s="520">
        <f t="shared" si="37"/>
        <v>10.5</v>
      </c>
      <c r="G23" s="520">
        <f t="shared" si="37"/>
        <v>10.5</v>
      </c>
      <c r="H23" s="520">
        <f t="shared" si="37"/>
        <v>10.5</v>
      </c>
      <c r="I23" s="520">
        <f t="shared" si="37"/>
        <v>10.5</v>
      </c>
      <c r="J23" s="520">
        <f t="shared" si="37"/>
        <v>10.5</v>
      </c>
      <c r="K23" s="520">
        <f t="shared" si="37"/>
        <v>10.5</v>
      </c>
      <c r="L23" s="520">
        <f t="shared" si="37"/>
        <v>10.5</v>
      </c>
      <c r="M23" s="520">
        <f t="shared" si="37"/>
        <v>10.5</v>
      </c>
      <c r="N23" s="520">
        <f t="shared" si="37"/>
        <v>10.5</v>
      </c>
      <c r="O23" s="524">
        <f t="shared" si="30"/>
        <v>105</v>
      </c>
      <c r="P23" s="57" t="str">
        <f t="shared" si="25"/>
        <v>Grade 5</v>
      </c>
      <c r="Q23" s="516">
        <f t="shared" si="26"/>
        <v>0.7</v>
      </c>
      <c r="R23" s="546">
        <f t="shared" ref="R23:AC23" si="38">+R12*$Q23</f>
        <v>0</v>
      </c>
      <c r="S23" s="520">
        <f t="shared" si="38"/>
        <v>0</v>
      </c>
      <c r="T23" s="520">
        <f t="shared" si="38"/>
        <v>10.5</v>
      </c>
      <c r="U23" s="520">
        <f t="shared" si="38"/>
        <v>10.5</v>
      </c>
      <c r="V23" s="520">
        <f t="shared" si="38"/>
        <v>10.5</v>
      </c>
      <c r="W23" s="520">
        <f t="shared" si="38"/>
        <v>10.5</v>
      </c>
      <c r="X23" s="520">
        <f t="shared" si="38"/>
        <v>10.5</v>
      </c>
      <c r="Y23" s="520">
        <f t="shared" si="38"/>
        <v>10.5</v>
      </c>
      <c r="Z23" s="520">
        <f t="shared" si="38"/>
        <v>10.5</v>
      </c>
      <c r="AA23" s="520">
        <f t="shared" si="38"/>
        <v>10.5</v>
      </c>
      <c r="AB23" s="520">
        <f t="shared" si="38"/>
        <v>10.5</v>
      </c>
      <c r="AC23" s="547">
        <f t="shared" si="38"/>
        <v>10.5</v>
      </c>
      <c r="AD23" s="524">
        <f t="shared" si="32"/>
        <v>105</v>
      </c>
    </row>
    <row r="24" spans="1:30">
      <c r="A24" s="329" t="str">
        <f t="shared" si="23"/>
        <v>Grade 6</v>
      </c>
      <c r="B24" s="441">
        <f t="shared" si="28"/>
        <v>0.7</v>
      </c>
      <c r="C24" s="520">
        <f t="shared" ref="C24:N24" si="39">+C13*$B24</f>
        <v>0</v>
      </c>
      <c r="D24" s="520">
        <f t="shared" si="39"/>
        <v>0</v>
      </c>
      <c r="E24" s="520">
        <f t="shared" si="39"/>
        <v>10.5</v>
      </c>
      <c r="F24" s="520">
        <f t="shared" si="39"/>
        <v>10.5</v>
      </c>
      <c r="G24" s="520">
        <f t="shared" si="39"/>
        <v>10.5</v>
      </c>
      <c r="H24" s="520">
        <f t="shared" si="39"/>
        <v>10.5</v>
      </c>
      <c r="I24" s="520">
        <f t="shared" si="39"/>
        <v>10.5</v>
      </c>
      <c r="J24" s="520">
        <f t="shared" si="39"/>
        <v>10.5</v>
      </c>
      <c r="K24" s="520">
        <f t="shared" si="39"/>
        <v>10.5</v>
      </c>
      <c r="L24" s="520">
        <f t="shared" si="39"/>
        <v>10.5</v>
      </c>
      <c r="M24" s="520">
        <f t="shared" si="39"/>
        <v>10.5</v>
      </c>
      <c r="N24" s="520">
        <f t="shared" si="39"/>
        <v>10.5</v>
      </c>
      <c r="O24" s="524">
        <f t="shared" si="30"/>
        <v>105</v>
      </c>
      <c r="P24" s="57" t="str">
        <f t="shared" si="25"/>
        <v>Grade 6</v>
      </c>
      <c r="Q24" s="516">
        <f t="shared" si="26"/>
        <v>0.7</v>
      </c>
      <c r="R24" s="546">
        <f t="shared" ref="R24:AC24" si="40">+R13*$Q24</f>
        <v>0</v>
      </c>
      <c r="S24" s="520">
        <f t="shared" si="40"/>
        <v>0</v>
      </c>
      <c r="T24" s="520">
        <f t="shared" si="40"/>
        <v>10.5</v>
      </c>
      <c r="U24" s="520">
        <f t="shared" si="40"/>
        <v>10.5</v>
      </c>
      <c r="V24" s="520">
        <f t="shared" si="40"/>
        <v>10.5</v>
      </c>
      <c r="W24" s="520">
        <f t="shared" si="40"/>
        <v>10.5</v>
      </c>
      <c r="X24" s="520">
        <f t="shared" si="40"/>
        <v>10.5</v>
      </c>
      <c r="Y24" s="520">
        <f t="shared" si="40"/>
        <v>10.5</v>
      </c>
      <c r="Z24" s="520">
        <f t="shared" si="40"/>
        <v>10.5</v>
      </c>
      <c r="AA24" s="520">
        <f t="shared" si="40"/>
        <v>10.5</v>
      </c>
      <c r="AB24" s="520">
        <f t="shared" si="40"/>
        <v>10.5</v>
      </c>
      <c r="AC24" s="547">
        <f t="shared" si="40"/>
        <v>10.5</v>
      </c>
      <c r="AD24" s="524">
        <f t="shared" si="32"/>
        <v>105</v>
      </c>
    </row>
    <row r="25" spans="1:30">
      <c r="A25" s="329" t="str">
        <f t="shared" si="23"/>
        <v>Grade 7</v>
      </c>
      <c r="B25" s="441">
        <f t="shared" si="28"/>
        <v>0.7</v>
      </c>
      <c r="C25" s="520">
        <f t="shared" ref="C25:N25" si="41">+C14*$B25</f>
        <v>0</v>
      </c>
      <c r="D25" s="520">
        <f t="shared" si="41"/>
        <v>0</v>
      </c>
      <c r="E25" s="520">
        <f t="shared" si="41"/>
        <v>10.5</v>
      </c>
      <c r="F25" s="520">
        <f t="shared" si="41"/>
        <v>10.5</v>
      </c>
      <c r="G25" s="520">
        <f t="shared" si="41"/>
        <v>10.5</v>
      </c>
      <c r="H25" s="520">
        <f t="shared" si="41"/>
        <v>10.5</v>
      </c>
      <c r="I25" s="520">
        <f t="shared" si="41"/>
        <v>10.5</v>
      </c>
      <c r="J25" s="520">
        <f t="shared" si="41"/>
        <v>10.5</v>
      </c>
      <c r="K25" s="520">
        <f t="shared" si="41"/>
        <v>10.5</v>
      </c>
      <c r="L25" s="520">
        <f t="shared" si="41"/>
        <v>10.5</v>
      </c>
      <c r="M25" s="520">
        <f t="shared" si="41"/>
        <v>10.5</v>
      </c>
      <c r="N25" s="520">
        <f t="shared" si="41"/>
        <v>10.5</v>
      </c>
      <c r="O25" s="524">
        <f>SUM(C25:N25)</f>
        <v>105</v>
      </c>
      <c r="P25" s="57" t="str">
        <f>IF(A25="","",A25)</f>
        <v>Grade 7</v>
      </c>
      <c r="Q25" s="516">
        <f t="shared" si="26"/>
        <v>0.7</v>
      </c>
      <c r="R25" s="546">
        <f t="shared" ref="R25:AC25" si="42">+R14*$Q25</f>
        <v>0</v>
      </c>
      <c r="S25" s="520">
        <f t="shared" si="42"/>
        <v>0</v>
      </c>
      <c r="T25" s="520">
        <f t="shared" si="42"/>
        <v>7</v>
      </c>
      <c r="U25" s="520">
        <f t="shared" si="42"/>
        <v>7</v>
      </c>
      <c r="V25" s="520">
        <f t="shared" si="42"/>
        <v>7</v>
      </c>
      <c r="W25" s="520">
        <f t="shared" si="42"/>
        <v>7</v>
      </c>
      <c r="X25" s="520">
        <f t="shared" si="42"/>
        <v>7</v>
      </c>
      <c r="Y25" s="520">
        <f t="shared" si="42"/>
        <v>7</v>
      </c>
      <c r="Z25" s="520">
        <f t="shared" si="42"/>
        <v>7</v>
      </c>
      <c r="AA25" s="520">
        <f t="shared" si="42"/>
        <v>7</v>
      </c>
      <c r="AB25" s="520">
        <f t="shared" si="42"/>
        <v>7</v>
      </c>
      <c r="AC25" s="547">
        <f t="shared" si="42"/>
        <v>7</v>
      </c>
      <c r="AD25" s="524">
        <f>SUM(R25:AC25)</f>
        <v>70</v>
      </c>
    </row>
    <row r="26" spans="1:30">
      <c r="A26" s="330" t="str">
        <f t="shared" si="23"/>
        <v>Grade 8</v>
      </c>
      <c r="B26" s="442">
        <f t="shared" si="28"/>
        <v>0.7</v>
      </c>
      <c r="C26" s="549">
        <f t="shared" ref="C26:N26" si="43">+C15*$B26</f>
        <v>0</v>
      </c>
      <c r="D26" s="549">
        <f t="shared" si="43"/>
        <v>0</v>
      </c>
      <c r="E26" s="549">
        <f t="shared" si="43"/>
        <v>7</v>
      </c>
      <c r="F26" s="549">
        <f t="shared" si="43"/>
        <v>7</v>
      </c>
      <c r="G26" s="549">
        <f t="shared" si="43"/>
        <v>7</v>
      </c>
      <c r="H26" s="549">
        <f t="shared" si="43"/>
        <v>7</v>
      </c>
      <c r="I26" s="549">
        <f t="shared" si="43"/>
        <v>7</v>
      </c>
      <c r="J26" s="549">
        <f t="shared" si="43"/>
        <v>7</v>
      </c>
      <c r="K26" s="549">
        <f t="shared" si="43"/>
        <v>7</v>
      </c>
      <c r="L26" s="549">
        <f t="shared" si="43"/>
        <v>7</v>
      </c>
      <c r="M26" s="549">
        <f t="shared" si="43"/>
        <v>7</v>
      </c>
      <c r="N26" s="549">
        <f t="shared" si="43"/>
        <v>7</v>
      </c>
      <c r="O26" s="527">
        <f>SUM(C26:N26)</f>
        <v>70</v>
      </c>
      <c r="P26" s="342" t="str">
        <f>IF(A26="","",A26)</f>
        <v>Grade 8</v>
      </c>
      <c r="Q26" s="517">
        <f t="shared" si="26"/>
        <v>0.7</v>
      </c>
      <c r="R26" s="548">
        <f t="shared" ref="R26:AC26" si="44">+R15*$Q26</f>
        <v>0</v>
      </c>
      <c r="S26" s="549">
        <f t="shared" si="44"/>
        <v>0</v>
      </c>
      <c r="T26" s="549">
        <f t="shared" si="44"/>
        <v>7</v>
      </c>
      <c r="U26" s="549">
        <f t="shared" si="44"/>
        <v>7</v>
      </c>
      <c r="V26" s="549">
        <f t="shared" si="44"/>
        <v>7</v>
      </c>
      <c r="W26" s="549">
        <f t="shared" si="44"/>
        <v>7</v>
      </c>
      <c r="X26" s="549">
        <f t="shared" si="44"/>
        <v>7</v>
      </c>
      <c r="Y26" s="549">
        <f t="shared" si="44"/>
        <v>7</v>
      </c>
      <c r="Z26" s="549">
        <f t="shared" si="44"/>
        <v>7</v>
      </c>
      <c r="AA26" s="549">
        <f t="shared" si="44"/>
        <v>7</v>
      </c>
      <c r="AB26" s="549">
        <f t="shared" si="44"/>
        <v>7</v>
      </c>
      <c r="AC26" s="550">
        <f t="shared" si="44"/>
        <v>7</v>
      </c>
      <c r="AD26" s="527">
        <f>SUM(R26:AC26)</f>
        <v>70</v>
      </c>
    </row>
    <row r="27" spans="1:30">
      <c r="A27" s="57" t="s">
        <v>364</v>
      </c>
      <c r="B27" s="102"/>
      <c r="C27" s="527">
        <f t="shared" ref="C27:N27" si="45">SUM(C19:C26)</f>
        <v>0</v>
      </c>
      <c r="D27" s="528">
        <f t="shared" si="45"/>
        <v>0</v>
      </c>
      <c r="E27" s="528">
        <f t="shared" si="45"/>
        <v>94.5</v>
      </c>
      <c r="F27" s="528">
        <f t="shared" si="45"/>
        <v>94.5</v>
      </c>
      <c r="G27" s="528">
        <f t="shared" si="45"/>
        <v>94.5</v>
      </c>
      <c r="H27" s="528">
        <f t="shared" si="45"/>
        <v>94.5</v>
      </c>
      <c r="I27" s="528">
        <f t="shared" si="45"/>
        <v>94.5</v>
      </c>
      <c r="J27" s="528">
        <f t="shared" si="45"/>
        <v>94.5</v>
      </c>
      <c r="K27" s="528">
        <f t="shared" si="45"/>
        <v>94.5</v>
      </c>
      <c r="L27" s="528">
        <f t="shared" si="45"/>
        <v>94.5</v>
      </c>
      <c r="M27" s="528">
        <f t="shared" si="45"/>
        <v>94.5</v>
      </c>
      <c r="N27" s="529">
        <f t="shared" si="45"/>
        <v>94.5</v>
      </c>
      <c r="O27" s="524">
        <f t="shared" si="30"/>
        <v>945</v>
      </c>
      <c r="P27" s="57" t="str">
        <f t="shared" si="25"/>
        <v>Total Students Each Month</v>
      </c>
      <c r="Q27" s="13"/>
      <c r="R27" s="527">
        <f t="shared" ref="R27:AB27" si="46">SUM(R19:R26)</f>
        <v>0</v>
      </c>
      <c r="S27" s="528">
        <f t="shared" si="46"/>
        <v>0</v>
      </c>
      <c r="T27" s="528">
        <f t="shared" si="46"/>
        <v>91</v>
      </c>
      <c r="U27" s="528">
        <f t="shared" si="46"/>
        <v>91</v>
      </c>
      <c r="V27" s="528">
        <f t="shared" si="46"/>
        <v>91</v>
      </c>
      <c r="W27" s="528">
        <f t="shared" si="46"/>
        <v>91</v>
      </c>
      <c r="X27" s="528">
        <f t="shared" si="46"/>
        <v>91</v>
      </c>
      <c r="Y27" s="528">
        <f t="shared" si="46"/>
        <v>91</v>
      </c>
      <c r="Z27" s="528">
        <f t="shared" si="46"/>
        <v>91</v>
      </c>
      <c r="AA27" s="528">
        <f t="shared" si="46"/>
        <v>91</v>
      </c>
      <c r="AB27" s="528">
        <f t="shared" si="46"/>
        <v>91</v>
      </c>
      <c r="AC27" s="529">
        <f>SUM(AC19:AC26)</f>
        <v>91</v>
      </c>
      <c r="AD27" s="525">
        <f t="shared" si="32"/>
        <v>910</v>
      </c>
    </row>
    <row r="28" spans="1:30" ht="8.25" customHeight="1">
      <c r="P28" s="57" t="str">
        <f t="shared" si="25"/>
        <v/>
      </c>
    </row>
    <row r="29" spans="1:30">
      <c r="A29" s="35" t="s">
        <v>370</v>
      </c>
      <c r="C29" s="13"/>
      <c r="D29" s="13"/>
      <c r="E29" s="13"/>
      <c r="F29" s="13"/>
      <c r="G29" s="13"/>
      <c r="H29" s="13"/>
      <c r="I29" s="13"/>
      <c r="J29" s="13"/>
      <c r="K29" s="13"/>
      <c r="L29" s="13"/>
      <c r="M29" s="13"/>
      <c r="N29" s="13"/>
      <c r="O29" s="498" t="s">
        <v>375</v>
      </c>
      <c r="P29" s="246" t="str">
        <f t="shared" ref="P29:P35" si="47">IF(A29="","",A29)</f>
        <v>TUITION - MONTHLY PAYERS</v>
      </c>
      <c r="R29" s="13"/>
      <c r="S29" s="13"/>
      <c r="T29" s="13"/>
      <c r="U29" s="13"/>
      <c r="V29" s="13"/>
      <c r="W29" s="13"/>
      <c r="X29" s="13"/>
      <c r="Y29" s="13"/>
      <c r="Z29" s="13"/>
      <c r="AA29" s="13"/>
      <c r="AB29" s="13"/>
      <c r="AC29" s="13"/>
      <c r="AD29" s="498"/>
    </row>
    <row r="30" spans="1:30">
      <c r="A30" s="57" t="str">
        <f t="shared" ref="A30:A37" si="48">+A8</f>
        <v>Grade 1</v>
      </c>
      <c r="B30" s="557">
        <v>325</v>
      </c>
      <c r="C30" s="75">
        <f t="shared" ref="C30:N30" si="49">+C19*$B30</f>
        <v>0</v>
      </c>
      <c r="D30" s="76">
        <f t="shared" si="49"/>
        <v>0</v>
      </c>
      <c r="E30" s="76">
        <f t="shared" si="49"/>
        <v>4550</v>
      </c>
      <c r="F30" s="76">
        <f t="shared" si="49"/>
        <v>4550</v>
      </c>
      <c r="G30" s="76">
        <f t="shared" si="49"/>
        <v>4550</v>
      </c>
      <c r="H30" s="76">
        <f t="shared" si="49"/>
        <v>4550</v>
      </c>
      <c r="I30" s="76">
        <f t="shared" si="49"/>
        <v>4550</v>
      </c>
      <c r="J30" s="76">
        <f t="shared" si="49"/>
        <v>4550</v>
      </c>
      <c r="K30" s="76">
        <f t="shared" si="49"/>
        <v>4550</v>
      </c>
      <c r="L30" s="76">
        <f t="shared" si="49"/>
        <v>4550</v>
      </c>
      <c r="M30" s="76">
        <f t="shared" si="49"/>
        <v>4550</v>
      </c>
      <c r="N30" s="77">
        <f t="shared" si="49"/>
        <v>4550</v>
      </c>
      <c r="O30" s="51">
        <f>SUM(C30:N30)</f>
        <v>45500</v>
      </c>
      <c r="P30" s="57" t="str">
        <f t="shared" si="47"/>
        <v>Grade 1</v>
      </c>
      <c r="Q30" s="518">
        <f t="shared" ref="Q30:Q37" si="50">+B30</f>
        <v>325</v>
      </c>
      <c r="R30" s="75">
        <f t="shared" ref="R30:AC30" si="51">+R19*$Q30</f>
        <v>0</v>
      </c>
      <c r="S30" s="76">
        <f t="shared" si="51"/>
        <v>0</v>
      </c>
      <c r="T30" s="76">
        <f t="shared" si="51"/>
        <v>4550</v>
      </c>
      <c r="U30" s="76">
        <f t="shared" si="51"/>
        <v>4550</v>
      </c>
      <c r="V30" s="76">
        <f t="shared" si="51"/>
        <v>4550</v>
      </c>
      <c r="W30" s="76">
        <f t="shared" si="51"/>
        <v>4550</v>
      </c>
      <c r="X30" s="76">
        <f t="shared" si="51"/>
        <v>4550</v>
      </c>
      <c r="Y30" s="76">
        <f t="shared" si="51"/>
        <v>4550</v>
      </c>
      <c r="Z30" s="76">
        <f t="shared" si="51"/>
        <v>4550</v>
      </c>
      <c r="AA30" s="76">
        <f t="shared" si="51"/>
        <v>4550</v>
      </c>
      <c r="AB30" s="76">
        <f t="shared" si="51"/>
        <v>4550</v>
      </c>
      <c r="AC30" s="77">
        <f t="shared" si="51"/>
        <v>4550</v>
      </c>
      <c r="AD30" s="51">
        <f>SUM(R30:AC30)</f>
        <v>45500</v>
      </c>
    </row>
    <row r="31" spans="1:30">
      <c r="A31" s="57" t="str">
        <f t="shared" si="48"/>
        <v>Grade 2</v>
      </c>
      <c r="B31" s="510">
        <f>+B30</f>
        <v>325</v>
      </c>
      <c r="C31" s="276">
        <f t="shared" ref="C31:N31" si="52">+C20*$B31</f>
        <v>0</v>
      </c>
      <c r="D31" s="51">
        <f t="shared" si="52"/>
        <v>0</v>
      </c>
      <c r="E31" s="51">
        <f t="shared" si="52"/>
        <v>4550</v>
      </c>
      <c r="F31" s="51">
        <f t="shared" si="52"/>
        <v>4550</v>
      </c>
      <c r="G31" s="51">
        <f t="shared" si="52"/>
        <v>4550</v>
      </c>
      <c r="H31" s="51">
        <f t="shared" si="52"/>
        <v>4550</v>
      </c>
      <c r="I31" s="51">
        <f t="shared" si="52"/>
        <v>4550</v>
      </c>
      <c r="J31" s="51">
        <f t="shared" si="52"/>
        <v>4550</v>
      </c>
      <c r="K31" s="51">
        <f t="shared" si="52"/>
        <v>4550</v>
      </c>
      <c r="L31" s="51">
        <f t="shared" si="52"/>
        <v>4550</v>
      </c>
      <c r="M31" s="51">
        <f t="shared" si="52"/>
        <v>4550</v>
      </c>
      <c r="N31" s="343">
        <f t="shared" si="52"/>
        <v>4550</v>
      </c>
      <c r="O31" s="51">
        <f t="shared" ref="O31:O38" si="53">SUM(C31:N31)</f>
        <v>45500</v>
      </c>
      <c r="P31" s="57" t="str">
        <f t="shared" si="47"/>
        <v>Grade 2</v>
      </c>
      <c r="Q31" s="519">
        <f t="shared" si="50"/>
        <v>325</v>
      </c>
      <c r="R31" s="276">
        <f t="shared" ref="R31:AC31" si="54">+R20*$Q31</f>
        <v>0</v>
      </c>
      <c r="S31" s="51">
        <f t="shared" si="54"/>
        <v>0</v>
      </c>
      <c r="T31" s="51">
        <f t="shared" si="54"/>
        <v>4550</v>
      </c>
      <c r="U31" s="51">
        <f t="shared" si="54"/>
        <v>4550</v>
      </c>
      <c r="V31" s="51">
        <f t="shared" si="54"/>
        <v>4550</v>
      </c>
      <c r="W31" s="51">
        <f t="shared" si="54"/>
        <v>4550</v>
      </c>
      <c r="X31" s="51">
        <f t="shared" si="54"/>
        <v>4550</v>
      </c>
      <c r="Y31" s="51">
        <f t="shared" si="54"/>
        <v>4550</v>
      </c>
      <c r="Z31" s="51">
        <f t="shared" si="54"/>
        <v>4550</v>
      </c>
      <c r="AA31" s="51">
        <f t="shared" si="54"/>
        <v>4550</v>
      </c>
      <c r="AB31" s="51">
        <f t="shared" si="54"/>
        <v>4550</v>
      </c>
      <c r="AC31" s="343">
        <f t="shared" si="54"/>
        <v>4550</v>
      </c>
      <c r="AD31" s="51">
        <f t="shared" ref="AD31:AD38" si="55">SUM(R31:AC31)</f>
        <v>45500</v>
      </c>
    </row>
    <row r="32" spans="1:30">
      <c r="A32" s="57" t="str">
        <f t="shared" si="48"/>
        <v>Grade 3</v>
      </c>
      <c r="B32" s="510">
        <f t="shared" ref="B32:B37" si="56">+B31</f>
        <v>325</v>
      </c>
      <c r="C32" s="276">
        <f t="shared" ref="C32:N32" si="57">+C21*$B32</f>
        <v>0</v>
      </c>
      <c r="D32" s="51">
        <f t="shared" si="57"/>
        <v>0</v>
      </c>
      <c r="E32" s="51">
        <f t="shared" si="57"/>
        <v>4550</v>
      </c>
      <c r="F32" s="51">
        <f t="shared" si="57"/>
        <v>4550</v>
      </c>
      <c r="G32" s="51">
        <f t="shared" si="57"/>
        <v>4550</v>
      </c>
      <c r="H32" s="51">
        <f t="shared" si="57"/>
        <v>4550</v>
      </c>
      <c r="I32" s="51">
        <f t="shared" si="57"/>
        <v>4550</v>
      </c>
      <c r="J32" s="51">
        <f t="shared" si="57"/>
        <v>4550</v>
      </c>
      <c r="K32" s="51">
        <f t="shared" si="57"/>
        <v>4550</v>
      </c>
      <c r="L32" s="51">
        <f t="shared" si="57"/>
        <v>4550</v>
      </c>
      <c r="M32" s="51">
        <f t="shared" si="57"/>
        <v>4550</v>
      </c>
      <c r="N32" s="343">
        <f t="shared" si="57"/>
        <v>4550</v>
      </c>
      <c r="O32" s="51">
        <f t="shared" si="53"/>
        <v>45500</v>
      </c>
      <c r="P32" s="57" t="str">
        <f t="shared" si="47"/>
        <v>Grade 3</v>
      </c>
      <c r="Q32" s="519">
        <f t="shared" si="50"/>
        <v>325</v>
      </c>
      <c r="R32" s="276">
        <f t="shared" ref="R32:AC32" si="58">+R21*$Q32</f>
        <v>0</v>
      </c>
      <c r="S32" s="51">
        <f t="shared" si="58"/>
        <v>0</v>
      </c>
      <c r="T32" s="51">
        <f t="shared" si="58"/>
        <v>4550</v>
      </c>
      <c r="U32" s="51">
        <f t="shared" si="58"/>
        <v>4550</v>
      </c>
      <c r="V32" s="51">
        <f t="shared" si="58"/>
        <v>4550</v>
      </c>
      <c r="W32" s="51">
        <f t="shared" si="58"/>
        <v>4550</v>
      </c>
      <c r="X32" s="51">
        <f t="shared" si="58"/>
        <v>4550</v>
      </c>
      <c r="Y32" s="51">
        <f t="shared" si="58"/>
        <v>4550</v>
      </c>
      <c r="Z32" s="51">
        <f t="shared" si="58"/>
        <v>4550</v>
      </c>
      <c r="AA32" s="51">
        <f t="shared" si="58"/>
        <v>4550</v>
      </c>
      <c r="AB32" s="51">
        <f t="shared" si="58"/>
        <v>4550</v>
      </c>
      <c r="AC32" s="343">
        <f t="shared" si="58"/>
        <v>4550</v>
      </c>
      <c r="AD32" s="51">
        <f t="shared" si="55"/>
        <v>45500</v>
      </c>
    </row>
    <row r="33" spans="1:30">
      <c r="A33" s="57" t="str">
        <f t="shared" si="48"/>
        <v>Grade 4</v>
      </c>
      <c r="B33" s="510">
        <f t="shared" si="56"/>
        <v>325</v>
      </c>
      <c r="C33" s="276">
        <f t="shared" ref="C33:N33" si="59">+C22*$B33</f>
        <v>0</v>
      </c>
      <c r="D33" s="51">
        <f t="shared" si="59"/>
        <v>0</v>
      </c>
      <c r="E33" s="51">
        <f t="shared" si="59"/>
        <v>4550</v>
      </c>
      <c r="F33" s="51">
        <f t="shared" si="59"/>
        <v>4550</v>
      </c>
      <c r="G33" s="51">
        <f t="shared" si="59"/>
        <v>4550</v>
      </c>
      <c r="H33" s="51">
        <f t="shared" si="59"/>
        <v>4550</v>
      </c>
      <c r="I33" s="51">
        <f t="shared" si="59"/>
        <v>4550</v>
      </c>
      <c r="J33" s="51">
        <f t="shared" si="59"/>
        <v>4550</v>
      </c>
      <c r="K33" s="51">
        <f t="shared" si="59"/>
        <v>4550</v>
      </c>
      <c r="L33" s="51">
        <f t="shared" si="59"/>
        <v>4550</v>
      </c>
      <c r="M33" s="51">
        <f t="shared" si="59"/>
        <v>4550</v>
      </c>
      <c r="N33" s="343">
        <f t="shared" si="59"/>
        <v>4550</v>
      </c>
      <c r="O33" s="51">
        <f t="shared" si="53"/>
        <v>45500</v>
      </c>
      <c r="P33" s="57" t="str">
        <f t="shared" si="47"/>
        <v>Grade 4</v>
      </c>
      <c r="Q33" s="519">
        <f t="shared" si="50"/>
        <v>325</v>
      </c>
      <c r="R33" s="276">
        <f t="shared" ref="R33:AC33" si="60">+R22*$Q33</f>
        <v>0</v>
      </c>
      <c r="S33" s="51">
        <f t="shared" si="60"/>
        <v>0</v>
      </c>
      <c r="T33" s="51">
        <f t="shared" si="60"/>
        <v>4550</v>
      </c>
      <c r="U33" s="51">
        <f t="shared" si="60"/>
        <v>4550</v>
      </c>
      <c r="V33" s="51">
        <f t="shared" si="60"/>
        <v>4550</v>
      </c>
      <c r="W33" s="51">
        <f t="shared" si="60"/>
        <v>4550</v>
      </c>
      <c r="X33" s="51">
        <f t="shared" si="60"/>
        <v>4550</v>
      </c>
      <c r="Y33" s="51">
        <f t="shared" si="60"/>
        <v>4550</v>
      </c>
      <c r="Z33" s="51">
        <f t="shared" si="60"/>
        <v>4550</v>
      </c>
      <c r="AA33" s="51">
        <f t="shared" si="60"/>
        <v>4550</v>
      </c>
      <c r="AB33" s="51">
        <f t="shared" si="60"/>
        <v>4550</v>
      </c>
      <c r="AC33" s="343">
        <f t="shared" si="60"/>
        <v>4550</v>
      </c>
      <c r="AD33" s="51">
        <f t="shared" si="55"/>
        <v>45500</v>
      </c>
    </row>
    <row r="34" spans="1:30">
      <c r="A34" s="57" t="str">
        <f t="shared" si="48"/>
        <v>Grade 5</v>
      </c>
      <c r="B34" s="551">
        <f t="shared" si="56"/>
        <v>325</v>
      </c>
      <c r="C34" s="51">
        <f t="shared" ref="C34:N34" si="61">+C23*$B34</f>
        <v>0</v>
      </c>
      <c r="D34" s="51">
        <f t="shared" si="61"/>
        <v>0</v>
      </c>
      <c r="E34" s="51">
        <f t="shared" si="61"/>
        <v>3412.5</v>
      </c>
      <c r="F34" s="51">
        <f t="shared" si="61"/>
        <v>3412.5</v>
      </c>
      <c r="G34" s="51">
        <f t="shared" si="61"/>
        <v>3412.5</v>
      </c>
      <c r="H34" s="51">
        <f t="shared" si="61"/>
        <v>3412.5</v>
      </c>
      <c r="I34" s="51">
        <f t="shared" si="61"/>
        <v>3412.5</v>
      </c>
      <c r="J34" s="51">
        <f t="shared" si="61"/>
        <v>3412.5</v>
      </c>
      <c r="K34" s="51">
        <f t="shared" si="61"/>
        <v>3412.5</v>
      </c>
      <c r="L34" s="51">
        <f t="shared" si="61"/>
        <v>3412.5</v>
      </c>
      <c r="M34" s="51">
        <f t="shared" si="61"/>
        <v>3412.5</v>
      </c>
      <c r="N34" s="343">
        <f t="shared" si="61"/>
        <v>3412.5</v>
      </c>
      <c r="O34" s="51">
        <f t="shared" si="53"/>
        <v>34125</v>
      </c>
      <c r="P34" s="57" t="str">
        <f t="shared" si="47"/>
        <v>Grade 5</v>
      </c>
      <c r="Q34" s="519">
        <f t="shared" si="50"/>
        <v>325</v>
      </c>
      <c r="R34" s="276">
        <f t="shared" ref="R34:AC34" si="62">+R23*$Q34</f>
        <v>0</v>
      </c>
      <c r="S34" s="51">
        <f t="shared" si="62"/>
        <v>0</v>
      </c>
      <c r="T34" s="51">
        <f t="shared" si="62"/>
        <v>3412.5</v>
      </c>
      <c r="U34" s="51">
        <f t="shared" si="62"/>
        <v>3412.5</v>
      </c>
      <c r="V34" s="51">
        <f t="shared" si="62"/>
        <v>3412.5</v>
      </c>
      <c r="W34" s="51">
        <f t="shared" si="62"/>
        <v>3412.5</v>
      </c>
      <c r="X34" s="51">
        <f t="shared" si="62"/>
        <v>3412.5</v>
      </c>
      <c r="Y34" s="51">
        <f t="shared" si="62"/>
        <v>3412.5</v>
      </c>
      <c r="Z34" s="51">
        <f t="shared" si="62"/>
        <v>3412.5</v>
      </c>
      <c r="AA34" s="51">
        <f t="shared" si="62"/>
        <v>3412.5</v>
      </c>
      <c r="AB34" s="51">
        <f t="shared" si="62"/>
        <v>3412.5</v>
      </c>
      <c r="AC34" s="343">
        <f t="shared" si="62"/>
        <v>3412.5</v>
      </c>
      <c r="AD34" s="51">
        <f t="shared" si="55"/>
        <v>34125</v>
      </c>
    </row>
    <row r="35" spans="1:30">
      <c r="A35" s="57" t="str">
        <f t="shared" si="48"/>
        <v>Grade 6</v>
      </c>
      <c r="B35" s="551">
        <f t="shared" si="56"/>
        <v>325</v>
      </c>
      <c r="C35" s="51">
        <f t="shared" ref="C35:N35" si="63">+C24*$B35</f>
        <v>0</v>
      </c>
      <c r="D35" s="51">
        <f t="shared" si="63"/>
        <v>0</v>
      </c>
      <c r="E35" s="51">
        <f t="shared" si="63"/>
        <v>3412.5</v>
      </c>
      <c r="F35" s="51">
        <f t="shared" si="63"/>
        <v>3412.5</v>
      </c>
      <c r="G35" s="51">
        <f t="shared" si="63"/>
        <v>3412.5</v>
      </c>
      <c r="H35" s="51">
        <f t="shared" si="63"/>
        <v>3412.5</v>
      </c>
      <c r="I35" s="51">
        <f t="shared" si="63"/>
        <v>3412.5</v>
      </c>
      <c r="J35" s="51">
        <f t="shared" si="63"/>
        <v>3412.5</v>
      </c>
      <c r="K35" s="51">
        <f t="shared" si="63"/>
        <v>3412.5</v>
      </c>
      <c r="L35" s="51">
        <f t="shared" si="63"/>
        <v>3412.5</v>
      </c>
      <c r="M35" s="51">
        <f t="shared" si="63"/>
        <v>3412.5</v>
      </c>
      <c r="N35" s="343">
        <f t="shared" si="63"/>
        <v>3412.5</v>
      </c>
      <c r="O35" s="51">
        <f t="shared" si="53"/>
        <v>34125</v>
      </c>
      <c r="P35" s="57" t="str">
        <f t="shared" si="47"/>
        <v>Grade 6</v>
      </c>
      <c r="Q35" s="519">
        <f t="shared" si="50"/>
        <v>325</v>
      </c>
      <c r="R35" s="51">
        <f t="shared" ref="R35:AC35" si="64">+R24*$Q35</f>
        <v>0</v>
      </c>
      <c r="S35" s="51">
        <f t="shared" si="64"/>
        <v>0</v>
      </c>
      <c r="T35" s="51">
        <f t="shared" si="64"/>
        <v>3412.5</v>
      </c>
      <c r="U35" s="51">
        <f t="shared" si="64"/>
        <v>3412.5</v>
      </c>
      <c r="V35" s="51">
        <f t="shared" si="64"/>
        <v>3412.5</v>
      </c>
      <c r="W35" s="51">
        <f t="shared" si="64"/>
        <v>3412.5</v>
      </c>
      <c r="X35" s="51">
        <f t="shared" si="64"/>
        <v>3412.5</v>
      </c>
      <c r="Y35" s="51">
        <f t="shared" si="64"/>
        <v>3412.5</v>
      </c>
      <c r="Z35" s="51">
        <f t="shared" si="64"/>
        <v>3412.5</v>
      </c>
      <c r="AA35" s="51">
        <f t="shared" si="64"/>
        <v>3412.5</v>
      </c>
      <c r="AB35" s="51">
        <f t="shared" si="64"/>
        <v>3412.5</v>
      </c>
      <c r="AC35" s="51">
        <f t="shared" si="64"/>
        <v>3412.5</v>
      </c>
      <c r="AD35" s="276">
        <f t="shared" si="55"/>
        <v>34125</v>
      </c>
    </row>
    <row r="36" spans="1:30">
      <c r="A36" s="57" t="str">
        <f t="shared" si="48"/>
        <v>Grade 7</v>
      </c>
      <c r="B36" s="551">
        <f t="shared" si="56"/>
        <v>325</v>
      </c>
      <c r="C36" s="51">
        <f t="shared" ref="C36:N36" si="65">+C25*$B36</f>
        <v>0</v>
      </c>
      <c r="D36" s="51">
        <f t="shared" si="65"/>
        <v>0</v>
      </c>
      <c r="E36" s="51">
        <f t="shared" si="65"/>
        <v>3412.5</v>
      </c>
      <c r="F36" s="51">
        <f t="shared" si="65"/>
        <v>3412.5</v>
      </c>
      <c r="G36" s="51">
        <f t="shared" si="65"/>
        <v>3412.5</v>
      </c>
      <c r="H36" s="51">
        <f t="shared" si="65"/>
        <v>3412.5</v>
      </c>
      <c r="I36" s="51">
        <f t="shared" si="65"/>
        <v>3412.5</v>
      </c>
      <c r="J36" s="51">
        <f t="shared" si="65"/>
        <v>3412.5</v>
      </c>
      <c r="K36" s="51">
        <f t="shared" si="65"/>
        <v>3412.5</v>
      </c>
      <c r="L36" s="51">
        <f t="shared" si="65"/>
        <v>3412.5</v>
      </c>
      <c r="M36" s="51">
        <f t="shared" si="65"/>
        <v>3412.5</v>
      </c>
      <c r="N36" s="343">
        <f t="shared" si="65"/>
        <v>3412.5</v>
      </c>
      <c r="O36" s="51">
        <f>SUM(C36:N36)</f>
        <v>34125</v>
      </c>
      <c r="P36" s="57" t="str">
        <f>IF(A36="","",A36)</f>
        <v>Grade 7</v>
      </c>
      <c r="Q36" s="519">
        <f t="shared" si="50"/>
        <v>325</v>
      </c>
      <c r="R36" s="51">
        <f t="shared" ref="R36:AC36" si="66">+R25*$Q36</f>
        <v>0</v>
      </c>
      <c r="S36" s="51">
        <f t="shared" si="66"/>
        <v>0</v>
      </c>
      <c r="T36" s="51">
        <f t="shared" si="66"/>
        <v>2275</v>
      </c>
      <c r="U36" s="51">
        <f t="shared" si="66"/>
        <v>2275</v>
      </c>
      <c r="V36" s="51">
        <f t="shared" si="66"/>
        <v>2275</v>
      </c>
      <c r="W36" s="51">
        <f t="shared" si="66"/>
        <v>2275</v>
      </c>
      <c r="X36" s="51">
        <f t="shared" si="66"/>
        <v>2275</v>
      </c>
      <c r="Y36" s="51">
        <f t="shared" si="66"/>
        <v>2275</v>
      </c>
      <c r="Z36" s="51">
        <f t="shared" si="66"/>
        <v>2275</v>
      </c>
      <c r="AA36" s="51">
        <f t="shared" si="66"/>
        <v>2275</v>
      </c>
      <c r="AB36" s="51">
        <f t="shared" si="66"/>
        <v>2275</v>
      </c>
      <c r="AC36" s="51">
        <f t="shared" si="66"/>
        <v>2275</v>
      </c>
      <c r="AD36" s="276">
        <f>SUM(R36:AC36)</f>
        <v>22750</v>
      </c>
    </row>
    <row r="37" spans="1:30">
      <c r="A37" s="342" t="str">
        <f t="shared" si="48"/>
        <v>Grade 8</v>
      </c>
      <c r="B37" s="552">
        <f t="shared" si="56"/>
        <v>325</v>
      </c>
      <c r="C37" s="70">
        <f t="shared" ref="C37:N37" si="67">+C26*$B37</f>
        <v>0</v>
      </c>
      <c r="D37" s="70">
        <f t="shared" si="67"/>
        <v>0</v>
      </c>
      <c r="E37" s="70">
        <f t="shared" si="67"/>
        <v>2275</v>
      </c>
      <c r="F37" s="70">
        <f t="shared" si="67"/>
        <v>2275</v>
      </c>
      <c r="G37" s="70">
        <f t="shared" si="67"/>
        <v>2275</v>
      </c>
      <c r="H37" s="70">
        <f t="shared" si="67"/>
        <v>2275</v>
      </c>
      <c r="I37" s="70">
        <f t="shared" si="67"/>
        <v>2275</v>
      </c>
      <c r="J37" s="70">
        <f t="shared" si="67"/>
        <v>2275</v>
      </c>
      <c r="K37" s="70">
        <f t="shared" si="67"/>
        <v>2275</v>
      </c>
      <c r="L37" s="70">
        <f t="shared" si="67"/>
        <v>2275</v>
      </c>
      <c r="M37" s="70">
        <f t="shared" si="67"/>
        <v>2275</v>
      </c>
      <c r="N37" s="79">
        <f t="shared" si="67"/>
        <v>2275</v>
      </c>
      <c r="O37" s="70">
        <f>SUM(C37:N37)</f>
        <v>22750</v>
      </c>
      <c r="P37" s="342" t="str">
        <f>IF(A37="","",A37)</f>
        <v>Grade 8</v>
      </c>
      <c r="Q37" s="553">
        <f t="shared" si="50"/>
        <v>325</v>
      </c>
      <c r="R37" s="70">
        <f t="shared" ref="R37:AC37" si="68">+R26*$Q37</f>
        <v>0</v>
      </c>
      <c r="S37" s="70">
        <f t="shared" si="68"/>
        <v>0</v>
      </c>
      <c r="T37" s="70">
        <f t="shared" si="68"/>
        <v>2275</v>
      </c>
      <c r="U37" s="70">
        <f t="shared" si="68"/>
        <v>2275</v>
      </c>
      <c r="V37" s="70">
        <f t="shared" si="68"/>
        <v>2275</v>
      </c>
      <c r="W37" s="70">
        <f t="shared" si="68"/>
        <v>2275</v>
      </c>
      <c r="X37" s="70">
        <f t="shared" si="68"/>
        <v>2275</v>
      </c>
      <c r="Y37" s="70">
        <f t="shared" si="68"/>
        <v>2275</v>
      </c>
      <c r="Z37" s="70">
        <f t="shared" si="68"/>
        <v>2275</v>
      </c>
      <c r="AA37" s="70">
        <f t="shared" si="68"/>
        <v>2275</v>
      </c>
      <c r="AB37" s="70">
        <f t="shared" si="68"/>
        <v>2275</v>
      </c>
      <c r="AC37" s="70">
        <f t="shared" si="68"/>
        <v>2275</v>
      </c>
      <c r="AD37" s="78">
        <f>SUM(R37:AC37)</f>
        <v>22750</v>
      </c>
    </row>
    <row r="38" spans="1:30">
      <c r="A38" s="57" t="s">
        <v>363</v>
      </c>
      <c r="B38" s="381"/>
      <c r="C38" s="78">
        <f>SUM(C30:C37)</f>
        <v>0</v>
      </c>
      <c r="D38" s="70">
        <f t="shared" ref="D38:N38" si="69">SUM(D30:D37)</f>
        <v>0</v>
      </c>
      <c r="E38" s="70">
        <f t="shared" si="69"/>
        <v>30712.5</v>
      </c>
      <c r="F38" s="70">
        <f t="shared" si="69"/>
        <v>30712.5</v>
      </c>
      <c r="G38" s="70">
        <f t="shared" si="69"/>
        <v>30712.5</v>
      </c>
      <c r="H38" s="70">
        <f t="shared" si="69"/>
        <v>30712.5</v>
      </c>
      <c r="I38" s="70">
        <f t="shared" si="69"/>
        <v>30712.5</v>
      </c>
      <c r="J38" s="70">
        <f t="shared" si="69"/>
        <v>30712.5</v>
      </c>
      <c r="K38" s="70">
        <f t="shared" si="69"/>
        <v>30712.5</v>
      </c>
      <c r="L38" s="70">
        <f t="shared" si="69"/>
        <v>30712.5</v>
      </c>
      <c r="M38" s="70">
        <f t="shared" si="69"/>
        <v>30712.5</v>
      </c>
      <c r="N38" s="79">
        <f t="shared" si="69"/>
        <v>30712.5</v>
      </c>
      <c r="O38" s="51">
        <f t="shared" si="53"/>
        <v>307125</v>
      </c>
      <c r="P38" s="505" t="str">
        <f>IF(A38="","",A38)</f>
        <v>Total Tuition - Monthly Payers</v>
      </c>
      <c r="Q38" s="382"/>
      <c r="R38" s="78">
        <f>SUM(R30:R37)</f>
        <v>0</v>
      </c>
      <c r="S38" s="70">
        <f t="shared" ref="S38:AC38" si="70">SUM(S30:S37)</f>
        <v>0</v>
      </c>
      <c r="T38" s="70">
        <f t="shared" si="70"/>
        <v>29575</v>
      </c>
      <c r="U38" s="70">
        <f t="shared" si="70"/>
        <v>29575</v>
      </c>
      <c r="V38" s="70">
        <f t="shared" si="70"/>
        <v>29575</v>
      </c>
      <c r="W38" s="70">
        <f t="shared" si="70"/>
        <v>29575</v>
      </c>
      <c r="X38" s="70">
        <f t="shared" si="70"/>
        <v>29575</v>
      </c>
      <c r="Y38" s="70">
        <f t="shared" si="70"/>
        <v>29575</v>
      </c>
      <c r="Z38" s="70">
        <f t="shared" si="70"/>
        <v>29575</v>
      </c>
      <c r="AA38" s="70">
        <f t="shared" si="70"/>
        <v>29575</v>
      </c>
      <c r="AB38" s="70">
        <f t="shared" si="70"/>
        <v>29575</v>
      </c>
      <c r="AC38" s="79">
        <f t="shared" si="70"/>
        <v>29575</v>
      </c>
      <c r="AD38" s="51">
        <f t="shared" si="55"/>
        <v>295750</v>
      </c>
    </row>
    <row r="39" spans="1:30" ht="8.25" customHeight="1">
      <c r="C39" s="13"/>
      <c r="D39" s="13"/>
      <c r="E39" s="13"/>
      <c r="F39" s="13"/>
      <c r="G39" s="13"/>
      <c r="H39" s="13"/>
      <c r="I39" s="13"/>
      <c r="J39" s="13"/>
      <c r="K39" s="13"/>
      <c r="L39" s="13"/>
      <c r="M39" s="13"/>
      <c r="N39" s="13"/>
      <c r="R39" s="13"/>
      <c r="S39" s="13"/>
      <c r="T39" s="13"/>
      <c r="U39" s="13"/>
      <c r="V39" s="13"/>
      <c r="W39" s="13"/>
      <c r="X39" s="13"/>
      <c r="Y39" s="13"/>
      <c r="Z39" s="13"/>
      <c r="AA39" s="13"/>
      <c r="AB39" s="13"/>
      <c r="AC39" s="13"/>
    </row>
    <row r="40" spans="1:30">
      <c r="A40" s="246" t="s">
        <v>371</v>
      </c>
      <c r="B40" s="73"/>
      <c r="C40" s="13"/>
      <c r="D40" s="13"/>
      <c r="E40" s="13"/>
      <c r="F40" s="13"/>
      <c r="G40" s="13"/>
      <c r="H40" s="13"/>
      <c r="I40" s="13"/>
      <c r="J40" s="13"/>
      <c r="K40" s="13"/>
      <c r="L40" s="13"/>
      <c r="M40" s="13"/>
      <c r="N40" s="13"/>
      <c r="P40" s="246" t="str">
        <f>IF(A40="","",A40)</f>
        <v>NUMBER OF ADVANCE PAYERS</v>
      </c>
      <c r="R40" s="13"/>
      <c r="S40" s="13"/>
      <c r="T40" s="13"/>
      <c r="U40" s="13"/>
      <c r="V40" s="13"/>
      <c r="W40" s="13"/>
      <c r="X40" s="13"/>
      <c r="Y40" s="13"/>
      <c r="Z40" s="13"/>
      <c r="AA40" s="13"/>
      <c r="AB40" s="13"/>
      <c r="AC40" s="13"/>
    </row>
    <row r="41" spans="1:30">
      <c r="A41" s="505" t="str">
        <f t="shared" ref="A41:A48" si="71">+A8</f>
        <v>Grade 1</v>
      </c>
      <c r="B41" s="506">
        <f t="shared" ref="B41:B48" si="72">1-B19</f>
        <v>0.30000000000000004</v>
      </c>
      <c r="C41" s="521">
        <f t="shared" ref="C41:N41" si="73">+IF(+B8=0,IF(C8&gt;0,C8-C19,0),0)</f>
        <v>0</v>
      </c>
      <c r="D41" s="522">
        <f t="shared" si="73"/>
        <v>0</v>
      </c>
      <c r="E41" s="522">
        <f t="shared" si="73"/>
        <v>6</v>
      </c>
      <c r="F41" s="522">
        <f t="shared" si="73"/>
        <v>0</v>
      </c>
      <c r="G41" s="522">
        <f t="shared" si="73"/>
        <v>0</v>
      </c>
      <c r="H41" s="522">
        <f t="shared" si="73"/>
        <v>0</v>
      </c>
      <c r="I41" s="522">
        <f t="shared" si="73"/>
        <v>0</v>
      </c>
      <c r="J41" s="522">
        <f t="shared" si="73"/>
        <v>0</v>
      </c>
      <c r="K41" s="522">
        <f t="shared" si="73"/>
        <v>0</v>
      </c>
      <c r="L41" s="522">
        <f t="shared" si="73"/>
        <v>0</v>
      </c>
      <c r="M41" s="522">
        <f t="shared" si="73"/>
        <v>0</v>
      </c>
      <c r="N41" s="523">
        <f t="shared" si="73"/>
        <v>0</v>
      </c>
      <c r="O41" s="525">
        <f>SUM(C41:N41)</f>
        <v>6</v>
      </c>
      <c r="P41" s="57" t="str">
        <f t="shared" ref="P41:P49" si="74">IF(A41="","",A41)</f>
        <v>Grade 1</v>
      </c>
      <c r="Q41" s="511">
        <f t="shared" ref="Q41:Q48" si="75">+B41</f>
        <v>0.30000000000000004</v>
      </c>
      <c r="R41" s="521">
        <f t="shared" ref="R41:R48" si="76">+IF(+Q8=0,IF(R8&gt;0,R8-R19,0),0)</f>
        <v>0</v>
      </c>
      <c r="S41" s="522">
        <f t="shared" ref="S41:S48" si="77">+IF(+R8=0,IF(S8&gt;0,S8-S19,0),0)</f>
        <v>0</v>
      </c>
      <c r="T41" s="522">
        <f t="shared" ref="T41:T48" si="78">+IF(+S8=0,IF(T8&gt;0,T8-T19,0),0)</f>
        <v>6</v>
      </c>
      <c r="U41" s="522">
        <f t="shared" ref="U41:U48" si="79">+IF(+T8=0,IF(U8&gt;0,U8-U19,0),0)</f>
        <v>0</v>
      </c>
      <c r="V41" s="522">
        <f t="shared" ref="V41:V48" si="80">+IF(+U8=0,IF(V8&gt;0,V8-V19,0),0)</f>
        <v>0</v>
      </c>
      <c r="W41" s="522">
        <f t="shared" ref="W41:W48" si="81">+IF(+V8=0,IF(W8&gt;0,W8-W19,0),0)</f>
        <v>0</v>
      </c>
      <c r="X41" s="522">
        <f t="shared" ref="X41:X48" si="82">+IF(+W8=0,IF(X8&gt;0,X8-X19,0),0)</f>
        <v>0</v>
      </c>
      <c r="Y41" s="522">
        <f t="shared" ref="Y41:Y48" si="83">+IF(+X8=0,IF(Y8&gt;0,Y8-Y19,0),0)</f>
        <v>0</v>
      </c>
      <c r="Z41" s="522">
        <f t="shared" ref="Z41:Z48" si="84">+IF(+Y8=0,IF(Z8&gt;0,Z8-Z19,0),0)</f>
        <v>0</v>
      </c>
      <c r="AA41" s="522">
        <f t="shared" ref="AA41:AA48" si="85">+IF(+Z8=0,IF(AA8&gt;0,AA8-AA19,0),0)</f>
        <v>0</v>
      </c>
      <c r="AB41" s="522">
        <f t="shared" ref="AB41:AB48" si="86">+IF(+AA8=0,IF(AB8&gt;0,AB8-AB19,0),0)</f>
        <v>0</v>
      </c>
      <c r="AC41" s="523">
        <f t="shared" ref="AC41:AC48" si="87">+IF(+AB8=0,IF(AC8&gt;0,AC8-AC19,0),0)</f>
        <v>0</v>
      </c>
      <c r="AD41" s="525">
        <f>SUM(R41:AC41)</f>
        <v>6</v>
      </c>
    </row>
    <row r="42" spans="1:30">
      <c r="A42" s="505" t="str">
        <f t="shared" si="71"/>
        <v>Grade 2</v>
      </c>
      <c r="B42" s="506">
        <f t="shared" si="72"/>
        <v>0.30000000000000004</v>
      </c>
      <c r="C42" s="524">
        <f t="shared" ref="C42:N42" si="88">+IF(+B9=0,IF(C9&gt;0,C9-C20,0),0)</f>
        <v>0</v>
      </c>
      <c r="D42" s="525">
        <f t="shared" si="88"/>
        <v>0</v>
      </c>
      <c r="E42" s="525">
        <f t="shared" si="88"/>
        <v>6</v>
      </c>
      <c r="F42" s="525">
        <f t="shared" si="88"/>
        <v>0</v>
      </c>
      <c r="G42" s="525">
        <f t="shared" si="88"/>
        <v>0</v>
      </c>
      <c r="H42" s="525">
        <f t="shared" si="88"/>
        <v>0</v>
      </c>
      <c r="I42" s="525">
        <f t="shared" si="88"/>
        <v>0</v>
      </c>
      <c r="J42" s="525">
        <f t="shared" si="88"/>
        <v>0</v>
      </c>
      <c r="K42" s="525">
        <f t="shared" si="88"/>
        <v>0</v>
      </c>
      <c r="L42" s="525">
        <f t="shared" si="88"/>
        <v>0</v>
      </c>
      <c r="M42" s="525">
        <f t="shared" si="88"/>
        <v>0</v>
      </c>
      <c r="N42" s="526">
        <f t="shared" si="88"/>
        <v>0</v>
      </c>
      <c r="O42" s="525">
        <f t="shared" ref="O42:O49" si="89">SUM(C42:N42)</f>
        <v>6</v>
      </c>
      <c r="P42" s="57" t="str">
        <f t="shared" si="74"/>
        <v>Grade 2</v>
      </c>
      <c r="Q42" s="511">
        <f t="shared" si="75"/>
        <v>0.30000000000000004</v>
      </c>
      <c r="R42" s="524">
        <f t="shared" si="76"/>
        <v>0</v>
      </c>
      <c r="S42" s="525">
        <f t="shared" si="77"/>
        <v>0</v>
      </c>
      <c r="T42" s="525">
        <f t="shared" si="78"/>
        <v>6</v>
      </c>
      <c r="U42" s="525">
        <f t="shared" si="79"/>
        <v>0</v>
      </c>
      <c r="V42" s="525">
        <f t="shared" si="80"/>
        <v>0</v>
      </c>
      <c r="W42" s="525">
        <f t="shared" si="81"/>
        <v>0</v>
      </c>
      <c r="X42" s="525">
        <f t="shared" si="82"/>
        <v>0</v>
      </c>
      <c r="Y42" s="525">
        <f t="shared" si="83"/>
        <v>0</v>
      </c>
      <c r="Z42" s="525">
        <f t="shared" si="84"/>
        <v>0</v>
      </c>
      <c r="AA42" s="525">
        <f t="shared" si="85"/>
        <v>0</v>
      </c>
      <c r="AB42" s="525">
        <f t="shared" si="86"/>
        <v>0</v>
      </c>
      <c r="AC42" s="526">
        <f t="shared" si="87"/>
        <v>0</v>
      </c>
      <c r="AD42" s="525">
        <f t="shared" ref="AD42:AD49" si="90">SUM(R42:AC42)</f>
        <v>6</v>
      </c>
    </row>
    <row r="43" spans="1:30">
      <c r="A43" s="505" t="str">
        <f t="shared" si="71"/>
        <v>Grade 3</v>
      </c>
      <c r="B43" s="506">
        <f t="shared" si="72"/>
        <v>0.30000000000000004</v>
      </c>
      <c r="C43" s="524">
        <f t="shared" ref="C43:N43" si="91">+IF(+B10=0,IF(C10&gt;0,C10-C21,0),0)</f>
        <v>0</v>
      </c>
      <c r="D43" s="525">
        <f t="shared" si="91"/>
        <v>0</v>
      </c>
      <c r="E43" s="525">
        <f t="shared" si="91"/>
        <v>6</v>
      </c>
      <c r="F43" s="525">
        <f t="shared" si="91"/>
        <v>0</v>
      </c>
      <c r="G43" s="525">
        <f t="shared" si="91"/>
        <v>0</v>
      </c>
      <c r="H43" s="525">
        <f t="shared" si="91"/>
        <v>0</v>
      </c>
      <c r="I43" s="525">
        <f t="shared" si="91"/>
        <v>0</v>
      </c>
      <c r="J43" s="525">
        <f t="shared" si="91"/>
        <v>0</v>
      </c>
      <c r="K43" s="525">
        <f t="shared" si="91"/>
        <v>0</v>
      </c>
      <c r="L43" s="525">
        <f t="shared" si="91"/>
        <v>0</v>
      </c>
      <c r="M43" s="525">
        <f t="shared" si="91"/>
        <v>0</v>
      </c>
      <c r="N43" s="526">
        <f t="shared" si="91"/>
        <v>0</v>
      </c>
      <c r="O43" s="525">
        <f t="shared" si="89"/>
        <v>6</v>
      </c>
      <c r="P43" s="57" t="str">
        <f t="shared" si="74"/>
        <v>Grade 3</v>
      </c>
      <c r="Q43" s="511">
        <f t="shared" si="75"/>
        <v>0.30000000000000004</v>
      </c>
      <c r="R43" s="524">
        <f t="shared" si="76"/>
        <v>0</v>
      </c>
      <c r="S43" s="525">
        <f t="shared" si="77"/>
        <v>0</v>
      </c>
      <c r="T43" s="525">
        <f t="shared" si="78"/>
        <v>6</v>
      </c>
      <c r="U43" s="525">
        <f t="shared" si="79"/>
        <v>0</v>
      </c>
      <c r="V43" s="525">
        <f t="shared" si="80"/>
        <v>0</v>
      </c>
      <c r="W43" s="525">
        <f t="shared" si="81"/>
        <v>0</v>
      </c>
      <c r="X43" s="525">
        <f t="shared" si="82"/>
        <v>0</v>
      </c>
      <c r="Y43" s="525">
        <f t="shared" si="83"/>
        <v>0</v>
      </c>
      <c r="Z43" s="525">
        <f t="shared" si="84"/>
        <v>0</v>
      </c>
      <c r="AA43" s="525">
        <f t="shared" si="85"/>
        <v>0</v>
      </c>
      <c r="AB43" s="525">
        <f t="shared" si="86"/>
        <v>0</v>
      </c>
      <c r="AC43" s="526">
        <f t="shared" si="87"/>
        <v>0</v>
      </c>
      <c r="AD43" s="525">
        <f t="shared" si="90"/>
        <v>6</v>
      </c>
    </row>
    <row r="44" spans="1:30">
      <c r="A44" s="505" t="str">
        <f t="shared" si="71"/>
        <v>Grade 4</v>
      </c>
      <c r="B44" s="506">
        <f t="shared" si="72"/>
        <v>0.30000000000000004</v>
      </c>
      <c r="C44" s="524">
        <f t="shared" ref="C44:N44" si="92">+IF(+B11=0,IF(C11&gt;0,C11-C22,0),0)</f>
        <v>0</v>
      </c>
      <c r="D44" s="525">
        <f t="shared" si="92"/>
        <v>0</v>
      </c>
      <c r="E44" s="525">
        <f t="shared" si="92"/>
        <v>6</v>
      </c>
      <c r="F44" s="525">
        <f t="shared" si="92"/>
        <v>0</v>
      </c>
      <c r="G44" s="525">
        <f t="shared" si="92"/>
        <v>0</v>
      </c>
      <c r="H44" s="525">
        <f t="shared" si="92"/>
        <v>0</v>
      </c>
      <c r="I44" s="525">
        <f t="shared" si="92"/>
        <v>0</v>
      </c>
      <c r="J44" s="525">
        <f t="shared" si="92"/>
        <v>0</v>
      </c>
      <c r="K44" s="525">
        <f t="shared" si="92"/>
        <v>0</v>
      </c>
      <c r="L44" s="525">
        <f t="shared" si="92"/>
        <v>0</v>
      </c>
      <c r="M44" s="525">
        <f t="shared" si="92"/>
        <v>0</v>
      </c>
      <c r="N44" s="526">
        <f t="shared" si="92"/>
        <v>0</v>
      </c>
      <c r="O44" s="525">
        <f t="shared" si="89"/>
        <v>6</v>
      </c>
      <c r="P44" s="57" t="str">
        <f t="shared" si="74"/>
        <v>Grade 4</v>
      </c>
      <c r="Q44" s="511">
        <f t="shared" si="75"/>
        <v>0.30000000000000004</v>
      </c>
      <c r="R44" s="524">
        <f t="shared" si="76"/>
        <v>0</v>
      </c>
      <c r="S44" s="525">
        <f t="shared" si="77"/>
        <v>0</v>
      </c>
      <c r="T44" s="525">
        <f t="shared" si="78"/>
        <v>6</v>
      </c>
      <c r="U44" s="525">
        <f t="shared" si="79"/>
        <v>0</v>
      </c>
      <c r="V44" s="525">
        <f t="shared" si="80"/>
        <v>0</v>
      </c>
      <c r="W44" s="525">
        <f t="shared" si="81"/>
        <v>0</v>
      </c>
      <c r="X44" s="525">
        <f t="shared" si="82"/>
        <v>0</v>
      </c>
      <c r="Y44" s="525">
        <f t="shared" si="83"/>
        <v>0</v>
      </c>
      <c r="Z44" s="525">
        <f t="shared" si="84"/>
        <v>0</v>
      </c>
      <c r="AA44" s="525">
        <f t="shared" si="85"/>
        <v>0</v>
      </c>
      <c r="AB44" s="525">
        <f t="shared" si="86"/>
        <v>0</v>
      </c>
      <c r="AC44" s="526">
        <f t="shared" si="87"/>
        <v>0</v>
      </c>
      <c r="AD44" s="525">
        <f t="shared" si="90"/>
        <v>6</v>
      </c>
    </row>
    <row r="45" spans="1:30">
      <c r="A45" s="505" t="str">
        <f t="shared" si="71"/>
        <v>Grade 5</v>
      </c>
      <c r="B45" s="506">
        <f t="shared" si="72"/>
        <v>0.30000000000000004</v>
      </c>
      <c r="C45" s="524">
        <f t="shared" ref="C45:N45" si="93">+IF(+B12=0,IF(C12&gt;0,C12-C23,0),0)</f>
        <v>0</v>
      </c>
      <c r="D45" s="525">
        <f t="shared" si="93"/>
        <v>0</v>
      </c>
      <c r="E45" s="525">
        <f t="shared" si="93"/>
        <v>4.5</v>
      </c>
      <c r="F45" s="525">
        <f t="shared" si="93"/>
        <v>0</v>
      </c>
      <c r="G45" s="525">
        <f t="shared" si="93"/>
        <v>0</v>
      </c>
      <c r="H45" s="525">
        <f t="shared" si="93"/>
        <v>0</v>
      </c>
      <c r="I45" s="525">
        <f t="shared" si="93"/>
        <v>0</v>
      </c>
      <c r="J45" s="525">
        <f t="shared" si="93"/>
        <v>0</v>
      </c>
      <c r="K45" s="525">
        <f t="shared" si="93"/>
        <v>0</v>
      </c>
      <c r="L45" s="525">
        <f t="shared" si="93"/>
        <v>0</v>
      </c>
      <c r="M45" s="525">
        <f t="shared" si="93"/>
        <v>0</v>
      </c>
      <c r="N45" s="526">
        <f t="shared" si="93"/>
        <v>0</v>
      </c>
      <c r="O45" s="525">
        <f t="shared" si="89"/>
        <v>4.5</v>
      </c>
      <c r="P45" s="57" t="str">
        <f t="shared" si="74"/>
        <v>Grade 5</v>
      </c>
      <c r="Q45" s="511">
        <f t="shared" si="75"/>
        <v>0.30000000000000004</v>
      </c>
      <c r="R45" s="524">
        <f t="shared" si="76"/>
        <v>0</v>
      </c>
      <c r="S45" s="525">
        <f t="shared" si="77"/>
        <v>0</v>
      </c>
      <c r="T45" s="525">
        <f t="shared" si="78"/>
        <v>4.5</v>
      </c>
      <c r="U45" s="525">
        <f t="shared" si="79"/>
        <v>0</v>
      </c>
      <c r="V45" s="525">
        <f t="shared" si="80"/>
        <v>0</v>
      </c>
      <c r="W45" s="525">
        <f t="shared" si="81"/>
        <v>0</v>
      </c>
      <c r="X45" s="525">
        <f t="shared" si="82"/>
        <v>0</v>
      </c>
      <c r="Y45" s="525">
        <f t="shared" si="83"/>
        <v>0</v>
      </c>
      <c r="Z45" s="525">
        <f t="shared" si="84"/>
        <v>0</v>
      </c>
      <c r="AA45" s="525">
        <f t="shared" si="85"/>
        <v>0</v>
      </c>
      <c r="AB45" s="525">
        <f t="shared" si="86"/>
        <v>0</v>
      </c>
      <c r="AC45" s="526">
        <f t="shared" si="87"/>
        <v>0</v>
      </c>
      <c r="AD45" s="525">
        <f t="shared" si="90"/>
        <v>4.5</v>
      </c>
    </row>
    <row r="46" spans="1:30">
      <c r="A46" s="505" t="str">
        <f t="shared" si="71"/>
        <v>Grade 6</v>
      </c>
      <c r="B46" s="506">
        <f t="shared" si="72"/>
        <v>0.30000000000000004</v>
      </c>
      <c r="C46" s="524">
        <f t="shared" ref="C46:N46" si="94">+IF(+B13=0,IF(C13&gt;0,C13-C24,0),0)</f>
        <v>0</v>
      </c>
      <c r="D46" s="525">
        <f t="shared" si="94"/>
        <v>0</v>
      </c>
      <c r="E46" s="525">
        <f t="shared" si="94"/>
        <v>4.5</v>
      </c>
      <c r="F46" s="525">
        <f t="shared" si="94"/>
        <v>0</v>
      </c>
      <c r="G46" s="525">
        <f t="shared" si="94"/>
        <v>0</v>
      </c>
      <c r="H46" s="525">
        <f t="shared" si="94"/>
        <v>0</v>
      </c>
      <c r="I46" s="525">
        <f t="shared" si="94"/>
        <v>0</v>
      </c>
      <c r="J46" s="525">
        <f t="shared" si="94"/>
        <v>0</v>
      </c>
      <c r="K46" s="525">
        <f t="shared" si="94"/>
        <v>0</v>
      </c>
      <c r="L46" s="525">
        <f t="shared" si="94"/>
        <v>0</v>
      </c>
      <c r="M46" s="525">
        <f t="shared" si="94"/>
        <v>0</v>
      </c>
      <c r="N46" s="525">
        <f t="shared" si="94"/>
        <v>0</v>
      </c>
      <c r="O46" s="524">
        <f t="shared" si="89"/>
        <v>4.5</v>
      </c>
      <c r="P46" s="57" t="str">
        <f t="shared" si="74"/>
        <v>Grade 6</v>
      </c>
      <c r="Q46" s="511">
        <f t="shared" si="75"/>
        <v>0.30000000000000004</v>
      </c>
      <c r="R46" s="524">
        <f t="shared" si="76"/>
        <v>0</v>
      </c>
      <c r="S46" s="525">
        <f t="shared" si="77"/>
        <v>0</v>
      </c>
      <c r="T46" s="525">
        <f t="shared" si="78"/>
        <v>4.5</v>
      </c>
      <c r="U46" s="525">
        <f t="shared" si="79"/>
        <v>0</v>
      </c>
      <c r="V46" s="525">
        <f t="shared" si="80"/>
        <v>0</v>
      </c>
      <c r="W46" s="525">
        <f t="shared" si="81"/>
        <v>0</v>
      </c>
      <c r="X46" s="525">
        <f t="shared" si="82"/>
        <v>0</v>
      </c>
      <c r="Y46" s="525">
        <f t="shared" si="83"/>
        <v>0</v>
      </c>
      <c r="Z46" s="525">
        <f t="shared" si="84"/>
        <v>0</v>
      </c>
      <c r="AA46" s="525">
        <f t="shared" si="85"/>
        <v>0</v>
      </c>
      <c r="AB46" s="525">
        <f t="shared" si="86"/>
        <v>0</v>
      </c>
      <c r="AC46" s="525">
        <f t="shared" si="87"/>
        <v>0</v>
      </c>
      <c r="AD46" s="524">
        <f t="shared" si="90"/>
        <v>4.5</v>
      </c>
    </row>
    <row r="47" spans="1:30" s="13" customFormat="1">
      <c r="A47" s="505" t="str">
        <f t="shared" si="71"/>
        <v>Grade 7</v>
      </c>
      <c r="B47" s="554">
        <f t="shared" si="72"/>
        <v>0.30000000000000004</v>
      </c>
      <c r="C47" s="524">
        <f t="shared" ref="C47:N47" si="95">+IF(+B14=0,IF(C14&gt;0,C14-C25,0),0)</f>
        <v>0</v>
      </c>
      <c r="D47" s="525">
        <f t="shared" si="95"/>
        <v>0</v>
      </c>
      <c r="E47" s="525">
        <f t="shared" si="95"/>
        <v>4.5</v>
      </c>
      <c r="F47" s="525">
        <f t="shared" si="95"/>
        <v>0</v>
      </c>
      <c r="G47" s="525">
        <f t="shared" si="95"/>
        <v>0</v>
      </c>
      <c r="H47" s="525">
        <f t="shared" si="95"/>
        <v>0</v>
      </c>
      <c r="I47" s="525">
        <f t="shared" si="95"/>
        <v>0</v>
      </c>
      <c r="J47" s="525">
        <f t="shared" si="95"/>
        <v>0</v>
      </c>
      <c r="K47" s="525">
        <f t="shared" si="95"/>
        <v>0</v>
      </c>
      <c r="L47" s="525">
        <f t="shared" si="95"/>
        <v>0</v>
      </c>
      <c r="M47" s="525">
        <f t="shared" si="95"/>
        <v>0</v>
      </c>
      <c r="N47" s="525">
        <f t="shared" si="95"/>
        <v>0</v>
      </c>
      <c r="O47" s="524">
        <f>SUM(C47:N47)</f>
        <v>4.5</v>
      </c>
      <c r="P47" s="505" t="str">
        <f>IF(A47="","",A47)</f>
        <v>Grade 7</v>
      </c>
      <c r="Q47" s="511">
        <f t="shared" si="75"/>
        <v>0.30000000000000004</v>
      </c>
      <c r="R47" s="524">
        <f t="shared" si="76"/>
        <v>0</v>
      </c>
      <c r="S47" s="525">
        <f t="shared" si="77"/>
        <v>0</v>
      </c>
      <c r="T47" s="525">
        <f t="shared" si="78"/>
        <v>3</v>
      </c>
      <c r="U47" s="525">
        <f t="shared" si="79"/>
        <v>0</v>
      </c>
      <c r="V47" s="525">
        <f t="shared" si="80"/>
        <v>0</v>
      </c>
      <c r="W47" s="525">
        <f t="shared" si="81"/>
        <v>0</v>
      </c>
      <c r="X47" s="525">
        <f t="shared" si="82"/>
        <v>0</v>
      </c>
      <c r="Y47" s="525">
        <f t="shared" si="83"/>
        <v>0</v>
      </c>
      <c r="Z47" s="525">
        <f t="shared" si="84"/>
        <v>0</v>
      </c>
      <c r="AA47" s="525">
        <f t="shared" si="85"/>
        <v>0</v>
      </c>
      <c r="AB47" s="525">
        <f t="shared" si="86"/>
        <v>0</v>
      </c>
      <c r="AC47" s="525">
        <f t="shared" si="87"/>
        <v>0</v>
      </c>
      <c r="AD47" s="524">
        <f>SUM(R47:AC47)</f>
        <v>3</v>
      </c>
    </row>
    <row r="48" spans="1:30" s="13" customFormat="1">
      <c r="A48" s="342" t="str">
        <f t="shared" si="71"/>
        <v>Grade 8</v>
      </c>
      <c r="B48" s="555">
        <f t="shared" si="72"/>
        <v>0.30000000000000004</v>
      </c>
      <c r="C48" s="527">
        <f t="shared" ref="C48:N48" si="96">+IF(+B15=0,IF(C15&gt;0,C15-C26,0),0)</f>
        <v>0</v>
      </c>
      <c r="D48" s="528">
        <f t="shared" si="96"/>
        <v>0</v>
      </c>
      <c r="E48" s="528">
        <f t="shared" si="96"/>
        <v>3</v>
      </c>
      <c r="F48" s="528">
        <f t="shared" si="96"/>
        <v>0</v>
      </c>
      <c r="G48" s="528">
        <f t="shared" si="96"/>
        <v>0</v>
      </c>
      <c r="H48" s="528">
        <f t="shared" si="96"/>
        <v>0</v>
      </c>
      <c r="I48" s="528">
        <f t="shared" si="96"/>
        <v>0</v>
      </c>
      <c r="J48" s="528">
        <f t="shared" si="96"/>
        <v>0</v>
      </c>
      <c r="K48" s="528">
        <f t="shared" si="96"/>
        <v>0</v>
      </c>
      <c r="L48" s="528">
        <f t="shared" si="96"/>
        <v>0</v>
      </c>
      <c r="M48" s="528">
        <f t="shared" si="96"/>
        <v>0</v>
      </c>
      <c r="N48" s="528">
        <f t="shared" si="96"/>
        <v>0</v>
      </c>
      <c r="O48" s="527">
        <f>SUM(C48:N48)</f>
        <v>3</v>
      </c>
      <c r="P48" s="342" t="str">
        <f>IF(A48="","",A48)</f>
        <v>Grade 8</v>
      </c>
      <c r="Q48" s="512">
        <f t="shared" si="75"/>
        <v>0.30000000000000004</v>
      </c>
      <c r="R48" s="527">
        <f t="shared" si="76"/>
        <v>0</v>
      </c>
      <c r="S48" s="528">
        <f t="shared" si="77"/>
        <v>0</v>
      </c>
      <c r="T48" s="528">
        <f t="shared" si="78"/>
        <v>3</v>
      </c>
      <c r="U48" s="528">
        <f t="shared" si="79"/>
        <v>0</v>
      </c>
      <c r="V48" s="528">
        <f t="shared" si="80"/>
        <v>0</v>
      </c>
      <c r="W48" s="528">
        <f t="shared" si="81"/>
        <v>0</v>
      </c>
      <c r="X48" s="528">
        <f t="shared" si="82"/>
        <v>0</v>
      </c>
      <c r="Y48" s="528">
        <f t="shared" si="83"/>
        <v>0</v>
      </c>
      <c r="Z48" s="528">
        <f t="shared" si="84"/>
        <v>0</v>
      </c>
      <c r="AA48" s="528">
        <f t="shared" si="85"/>
        <v>0</v>
      </c>
      <c r="AB48" s="528">
        <f t="shared" si="86"/>
        <v>0</v>
      </c>
      <c r="AC48" s="528">
        <f t="shared" si="87"/>
        <v>0</v>
      </c>
      <c r="AD48" s="527">
        <f>SUM(R48:AC48)</f>
        <v>3</v>
      </c>
    </row>
    <row r="49" spans="1:30">
      <c r="A49" s="603" t="s">
        <v>419</v>
      </c>
      <c r="B49" s="13"/>
      <c r="C49" s="527">
        <f>SUM(C41:C48)</f>
        <v>0</v>
      </c>
      <c r="D49" s="528">
        <f t="shared" ref="D49:N49" si="97">SUM(D41:D48)</f>
        <v>0</v>
      </c>
      <c r="E49" s="528">
        <f t="shared" si="97"/>
        <v>40.5</v>
      </c>
      <c r="F49" s="528">
        <f t="shared" si="97"/>
        <v>0</v>
      </c>
      <c r="G49" s="528">
        <f t="shared" si="97"/>
        <v>0</v>
      </c>
      <c r="H49" s="528">
        <f t="shared" si="97"/>
        <v>0</v>
      </c>
      <c r="I49" s="528">
        <f t="shared" si="97"/>
        <v>0</v>
      </c>
      <c r="J49" s="528">
        <f t="shared" si="97"/>
        <v>0</v>
      </c>
      <c r="K49" s="528">
        <f t="shared" si="97"/>
        <v>0</v>
      </c>
      <c r="L49" s="528">
        <f t="shared" si="97"/>
        <v>0</v>
      </c>
      <c r="M49" s="528">
        <f t="shared" si="97"/>
        <v>0</v>
      </c>
      <c r="N49" s="529">
        <f t="shared" si="97"/>
        <v>0</v>
      </c>
      <c r="O49" s="525">
        <f t="shared" si="89"/>
        <v>40.5</v>
      </c>
      <c r="P49" s="57" t="str">
        <f t="shared" si="74"/>
        <v>Total Advance Payers</v>
      </c>
      <c r="Q49" s="13"/>
      <c r="R49" s="535">
        <f>SUM(R41:R48)</f>
        <v>0</v>
      </c>
      <c r="S49" s="536">
        <f t="shared" ref="S49:AC49" si="98">SUM(S41:S48)</f>
        <v>0</v>
      </c>
      <c r="T49" s="536">
        <f t="shared" si="98"/>
        <v>39</v>
      </c>
      <c r="U49" s="536">
        <f t="shared" si="98"/>
        <v>0</v>
      </c>
      <c r="V49" s="536">
        <f t="shared" si="98"/>
        <v>0</v>
      </c>
      <c r="W49" s="536">
        <f t="shared" si="98"/>
        <v>0</v>
      </c>
      <c r="X49" s="536">
        <f t="shared" si="98"/>
        <v>0</v>
      </c>
      <c r="Y49" s="536">
        <f t="shared" si="98"/>
        <v>0</v>
      </c>
      <c r="Z49" s="536">
        <f t="shared" si="98"/>
        <v>0</v>
      </c>
      <c r="AA49" s="536">
        <f t="shared" si="98"/>
        <v>0</v>
      </c>
      <c r="AB49" s="536">
        <f t="shared" si="98"/>
        <v>0</v>
      </c>
      <c r="AC49" s="537">
        <f t="shared" si="98"/>
        <v>0</v>
      </c>
      <c r="AD49" s="525">
        <f t="shared" si="90"/>
        <v>39</v>
      </c>
    </row>
    <row r="50" spans="1:30" ht="8.25" customHeight="1">
      <c r="A50" s="57"/>
      <c r="B50" s="13"/>
      <c r="C50" s="51"/>
      <c r="D50" s="51"/>
      <c r="E50" s="51"/>
      <c r="F50" s="51"/>
      <c r="G50" s="51"/>
      <c r="H50" s="51"/>
      <c r="I50" s="51"/>
      <c r="J50" s="51"/>
      <c r="K50" s="51"/>
      <c r="L50" s="51"/>
      <c r="M50" s="51"/>
      <c r="N50" s="51"/>
      <c r="O50" s="51"/>
      <c r="P50" s="57"/>
      <c r="Q50" s="13"/>
      <c r="R50" s="51"/>
      <c r="S50" s="51"/>
      <c r="T50" s="51"/>
      <c r="U50" s="51"/>
      <c r="V50" s="51"/>
      <c r="W50" s="51"/>
      <c r="X50" s="51"/>
      <c r="Y50" s="51"/>
      <c r="Z50" s="51"/>
      <c r="AA50" s="51"/>
      <c r="AB50" s="51"/>
      <c r="AC50" s="51"/>
      <c r="AD50" s="51"/>
    </row>
    <row r="51" spans="1:30">
      <c r="A51" s="246" t="s">
        <v>369</v>
      </c>
      <c r="B51" s="73"/>
      <c r="C51" s="13"/>
      <c r="D51" s="13"/>
      <c r="E51" s="13"/>
      <c r="F51" s="13"/>
      <c r="G51" s="13"/>
      <c r="H51" s="13"/>
      <c r="I51" s="13"/>
      <c r="J51" s="13"/>
      <c r="K51" s="13"/>
      <c r="L51" s="13"/>
      <c r="M51" s="13"/>
      <c r="N51" s="13"/>
      <c r="O51" s="498" t="s">
        <v>375</v>
      </c>
      <c r="P51" s="246" t="str">
        <f t="shared" ref="P51:P60" si="99">IF(A51="","",A51)</f>
        <v>TUITION - ADVANCE PAYERS</v>
      </c>
      <c r="R51" s="13"/>
      <c r="S51" s="13"/>
      <c r="T51" s="13"/>
      <c r="U51" s="13"/>
      <c r="V51" s="13"/>
      <c r="W51" s="13"/>
      <c r="X51" s="13"/>
      <c r="Y51" s="13"/>
      <c r="Z51" s="13"/>
      <c r="AA51" s="13"/>
      <c r="AB51" s="13"/>
      <c r="AC51" s="13"/>
      <c r="AD51" s="498"/>
    </row>
    <row r="52" spans="1:30">
      <c r="A52" s="57" t="str">
        <f t="shared" ref="A52:A59" si="100">+A8</f>
        <v>Grade 1</v>
      </c>
      <c r="B52" s="509">
        <f>300*10</f>
        <v>3000</v>
      </c>
      <c r="C52" s="75">
        <f t="shared" ref="C52:C59" si="101">IF(C8=0,0,+C8*((1-$B8)*($B30*10))-(($B30*10)*$B52))</f>
        <v>0</v>
      </c>
      <c r="D52" s="76">
        <f t="shared" ref="D52:N52" si="102">+IF(+C8=0,IF(D8&gt;0,D41*$B52,0),0)</f>
        <v>0</v>
      </c>
      <c r="E52" s="76">
        <f t="shared" si="102"/>
        <v>18000</v>
      </c>
      <c r="F52" s="76">
        <f t="shared" si="102"/>
        <v>0</v>
      </c>
      <c r="G52" s="76">
        <f t="shared" si="102"/>
        <v>0</v>
      </c>
      <c r="H52" s="76">
        <f t="shared" si="102"/>
        <v>0</v>
      </c>
      <c r="I52" s="76">
        <f t="shared" si="102"/>
        <v>0</v>
      </c>
      <c r="J52" s="76">
        <f t="shared" si="102"/>
        <v>0</v>
      </c>
      <c r="K52" s="76">
        <f t="shared" si="102"/>
        <v>0</v>
      </c>
      <c r="L52" s="76">
        <f t="shared" si="102"/>
        <v>0</v>
      </c>
      <c r="M52" s="76">
        <f t="shared" si="102"/>
        <v>0</v>
      </c>
      <c r="N52" s="77">
        <f t="shared" si="102"/>
        <v>0</v>
      </c>
      <c r="O52" s="51">
        <f>SUM(C52:N52)</f>
        <v>18000</v>
      </c>
      <c r="P52" s="57" t="str">
        <f t="shared" si="99"/>
        <v>Grade 1</v>
      </c>
      <c r="Q52" s="513">
        <f t="shared" ref="Q52:Q59" si="103">+B52</f>
        <v>3000</v>
      </c>
      <c r="R52" s="75">
        <f t="shared" ref="R52:R59" si="104">IF(R8=0,0,+R8*((1-$Q8)*($Q30*10))-(($Q30*10)*$Q52))</f>
        <v>0</v>
      </c>
      <c r="S52" s="76">
        <f t="shared" ref="S52:AC52" si="105">+IF(+R8=0,IF(S8&gt;0,S41*$Q52,0),0)</f>
        <v>0</v>
      </c>
      <c r="T52" s="76">
        <f t="shared" si="105"/>
        <v>18000</v>
      </c>
      <c r="U52" s="76">
        <f t="shared" si="105"/>
        <v>0</v>
      </c>
      <c r="V52" s="76">
        <f t="shared" si="105"/>
        <v>0</v>
      </c>
      <c r="W52" s="76">
        <f t="shared" si="105"/>
        <v>0</v>
      </c>
      <c r="X52" s="76">
        <f t="shared" si="105"/>
        <v>0</v>
      </c>
      <c r="Y52" s="76">
        <f t="shared" si="105"/>
        <v>0</v>
      </c>
      <c r="Z52" s="76">
        <f t="shared" si="105"/>
        <v>0</v>
      </c>
      <c r="AA52" s="76">
        <f t="shared" si="105"/>
        <v>0</v>
      </c>
      <c r="AB52" s="76">
        <f t="shared" si="105"/>
        <v>0</v>
      </c>
      <c r="AC52" s="77">
        <f t="shared" si="105"/>
        <v>0</v>
      </c>
      <c r="AD52" s="51">
        <f>SUM(R52:AC52)</f>
        <v>18000</v>
      </c>
    </row>
    <row r="53" spans="1:30">
      <c r="A53" s="57" t="str">
        <f t="shared" si="100"/>
        <v>Grade 2</v>
      </c>
      <c r="B53" s="507">
        <f>+B52</f>
        <v>3000</v>
      </c>
      <c r="C53" s="276">
        <f t="shared" si="101"/>
        <v>0</v>
      </c>
      <c r="D53" s="51">
        <f t="shared" ref="D53:N53" si="106">+IF(+C9=0,IF(D9&gt;0,D42*$B53,0),0)</f>
        <v>0</v>
      </c>
      <c r="E53" s="51">
        <f t="shared" si="106"/>
        <v>18000</v>
      </c>
      <c r="F53" s="51">
        <f t="shared" si="106"/>
        <v>0</v>
      </c>
      <c r="G53" s="51">
        <f t="shared" si="106"/>
        <v>0</v>
      </c>
      <c r="H53" s="51">
        <f t="shared" si="106"/>
        <v>0</v>
      </c>
      <c r="I53" s="51">
        <f t="shared" si="106"/>
        <v>0</v>
      </c>
      <c r="J53" s="51">
        <f t="shared" si="106"/>
        <v>0</v>
      </c>
      <c r="K53" s="51">
        <f t="shared" si="106"/>
        <v>0</v>
      </c>
      <c r="L53" s="51">
        <f t="shared" si="106"/>
        <v>0</v>
      </c>
      <c r="M53" s="51">
        <f t="shared" si="106"/>
        <v>0</v>
      </c>
      <c r="N53" s="343">
        <f t="shared" si="106"/>
        <v>0</v>
      </c>
      <c r="O53" s="51">
        <f t="shared" ref="O53:O60" si="107">SUM(C53:N53)</f>
        <v>18000</v>
      </c>
      <c r="P53" s="57" t="str">
        <f t="shared" si="99"/>
        <v>Grade 2</v>
      </c>
      <c r="Q53" s="514">
        <f t="shared" si="103"/>
        <v>3000</v>
      </c>
      <c r="R53" s="276">
        <f t="shared" si="104"/>
        <v>0</v>
      </c>
      <c r="S53" s="51">
        <f t="shared" ref="S53:AC53" si="108">+IF(+R9=0,IF(S9&gt;0,S42*$Q53,0),0)</f>
        <v>0</v>
      </c>
      <c r="T53" s="51">
        <f t="shared" si="108"/>
        <v>18000</v>
      </c>
      <c r="U53" s="51">
        <f t="shared" si="108"/>
        <v>0</v>
      </c>
      <c r="V53" s="51">
        <f t="shared" si="108"/>
        <v>0</v>
      </c>
      <c r="W53" s="51">
        <f t="shared" si="108"/>
        <v>0</v>
      </c>
      <c r="X53" s="51">
        <f t="shared" si="108"/>
        <v>0</v>
      </c>
      <c r="Y53" s="51">
        <f t="shared" si="108"/>
        <v>0</v>
      </c>
      <c r="Z53" s="51">
        <f t="shared" si="108"/>
        <v>0</v>
      </c>
      <c r="AA53" s="51">
        <f t="shared" si="108"/>
        <v>0</v>
      </c>
      <c r="AB53" s="51">
        <f t="shared" si="108"/>
        <v>0</v>
      </c>
      <c r="AC53" s="343">
        <f t="shared" si="108"/>
        <v>0</v>
      </c>
      <c r="AD53" s="51">
        <f t="shared" ref="AD53:AD60" si="109">SUM(R53:AC53)</f>
        <v>18000</v>
      </c>
    </row>
    <row r="54" spans="1:30">
      <c r="A54" s="57" t="str">
        <f t="shared" si="100"/>
        <v>Grade 3</v>
      </c>
      <c r="B54" s="507">
        <f t="shared" ref="B54:B59" si="110">+B53</f>
        <v>3000</v>
      </c>
      <c r="C54" s="276">
        <f t="shared" si="101"/>
        <v>0</v>
      </c>
      <c r="D54" s="51">
        <f t="shared" ref="D54:N54" si="111">+IF(+C10=0,IF(D10&gt;0,D43*$B54,0),0)</f>
        <v>0</v>
      </c>
      <c r="E54" s="51">
        <f t="shared" si="111"/>
        <v>18000</v>
      </c>
      <c r="F54" s="51">
        <f t="shared" si="111"/>
        <v>0</v>
      </c>
      <c r="G54" s="51">
        <f t="shared" si="111"/>
        <v>0</v>
      </c>
      <c r="H54" s="51">
        <f t="shared" si="111"/>
        <v>0</v>
      </c>
      <c r="I54" s="51">
        <f t="shared" si="111"/>
        <v>0</v>
      </c>
      <c r="J54" s="51">
        <f t="shared" si="111"/>
        <v>0</v>
      </c>
      <c r="K54" s="51">
        <f t="shared" si="111"/>
        <v>0</v>
      </c>
      <c r="L54" s="51">
        <f t="shared" si="111"/>
        <v>0</v>
      </c>
      <c r="M54" s="51">
        <f t="shared" si="111"/>
        <v>0</v>
      </c>
      <c r="N54" s="343">
        <f t="shared" si="111"/>
        <v>0</v>
      </c>
      <c r="O54" s="51">
        <f t="shared" si="107"/>
        <v>18000</v>
      </c>
      <c r="P54" s="57" t="str">
        <f t="shared" si="99"/>
        <v>Grade 3</v>
      </c>
      <c r="Q54" s="514">
        <f t="shared" si="103"/>
        <v>3000</v>
      </c>
      <c r="R54" s="276">
        <f t="shared" si="104"/>
        <v>0</v>
      </c>
      <c r="S54" s="51">
        <f t="shared" ref="S54:AC54" si="112">+IF(+R10=0,IF(S10&gt;0,S43*$Q54,0),0)</f>
        <v>0</v>
      </c>
      <c r="T54" s="51">
        <f t="shared" si="112"/>
        <v>18000</v>
      </c>
      <c r="U54" s="51">
        <f t="shared" si="112"/>
        <v>0</v>
      </c>
      <c r="V54" s="51">
        <f t="shared" si="112"/>
        <v>0</v>
      </c>
      <c r="W54" s="51">
        <f t="shared" si="112"/>
        <v>0</v>
      </c>
      <c r="X54" s="51">
        <f t="shared" si="112"/>
        <v>0</v>
      </c>
      <c r="Y54" s="51">
        <f t="shared" si="112"/>
        <v>0</v>
      </c>
      <c r="Z54" s="51">
        <f t="shared" si="112"/>
        <v>0</v>
      </c>
      <c r="AA54" s="51">
        <f t="shared" si="112"/>
        <v>0</v>
      </c>
      <c r="AB54" s="51">
        <f t="shared" si="112"/>
        <v>0</v>
      </c>
      <c r="AC54" s="343">
        <f t="shared" si="112"/>
        <v>0</v>
      </c>
      <c r="AD54" s="51">
        <f t="shared" si="109"/>
        <v>18000</v>
      </c>
    </row>
    <row r="55" spans="1:30">
      <c r="A55" s="57" t="str">
        <f t="shared" si="100"/>
        <v>Grade 4</v>
      </c>
      <c r="B55" s="507">
        <f t="shared" si="110"/>
        <v>3000</v>
      </c>
      <c r="C55" s="276">
        <f t="shared" si="101"/>
        <v>0</v>
      </c>
      <c r="D55" s="51">
        <f t="shared" ref="D55:N55" si="113">+IF(+C11=0,IF(D11&gt;0,D44*$B55,0),0)</f>
        <v>0</v>
      </c>
      <c r="E55" s="51">
        <f t="shared" si="113"/>
        <v>18000</v>
      </c>
      <c r="F55" s="51">
        <f t="shared" si="113"/>
        <v>0</v>
      </c>
      <c r="G55" s="51">
        <f t="shared" si="113"/>
        <v>0</v>
      </c>
      <c r="H55" s="51">
        <f t="shared" si="113"/>
        <v>0</v>
      </c>
      <c r="I55" s="51">
        <f t="shared" si="113"/>
        <v>0</v>
      </c>
      <c r="J55" s="51">
        <f t="shared" si="113"/>
        <v>0</v>
      </c>
      <c r="K55" s="51">
        <f t="shared" si="113"/>
        <v>0</v>
      </c>
      <c r="L55" s="51">
        <f t="shared" si="113"/>
        <v>0</v>
      </c>
      <c r="M55" s="51">
        <f t="shared" si="113"/>
        <v>0</v>
      </c>
      <c r="N55" s="343">
        <f t="shared" si="113"/>
        <v>0</v>
      </c>
      <c r="O55" s="51">
        <f t="shared" si="107"/>
        <v>18000</v>
      </c>
      <c r="P55" s="57" t="str">
        <f t="shared" si="99"/>
        <v>Grade 4</v>
      </c>
      <c r="Q55" s="514">
        <f t="shared" si="103"/>
        <v>3000</v>
      </c>
      <c r="R55" s="276">
        <f t="shared" si="104"/>
        <v>0</v>
      </c>
      <c r="S55" s="51">
        <f t="shared" ref="S55:AC55" si="114">+IF(+R11=0,IF(S11&gt;0,S44*$Q55,0),0)</f>
        <v>0</v>
      </c>
      <c r="T55" s="51">
        <f t="shared" si="114"/>
        <v>18000</v>
      </c>
      <c r="U55" s="51">
        <f t="shared" si="114"/>
        <v>0</v>
      </c>
      <c r="V55" s="51">
        <f t="shared" si="114"/>
        <v>0</v>
      </c>
      <c r="W55" s="51">
        <f t="shared" si="114"/>
        <v>0</v>
      </c>
      <c r="X55" s="51">
        <f t="shared" si="114"/>
        <v>0</v>
      </c>
      <c r="Y55" s="51">
        <f t="shared" si="114"/>
        <v>0</v>
      </c>
      <c r="Z55" s="51">
        <f t="shared" si="114"/>
        <v>0</v>
      </c>
      <c r="AA55" s="51">
        <f t="shared" si="114"/>
        <v>0</v>
      </c>
      <c r="AB55" s="51">
        <f t="shared" si="114"/>
        <v>0</v>
      </c>
      <c r="AC55" s="343">
        <f t="shared" si="114"/>
        <v>0</v>
      </c>
      <c r="AD55" s="51">
        <f t="shared" si="109"/>
        <v>18000</v>
      </c>
    </row>
    <row r="56" spans="1:30">
      <c r="A56" s="57" t="str">
        <f t="shared" si="100"/>
        <v>Grade 5</v>
      </c>
      <c r="B56" s="507">
        <f t="shared" si="110"/>
        <v>3000</v>
      </c>
      <c r="C56" s="276">
        <f t="shared" si="101"/>
        <v>0</v>
      </c>
      <c r="D56" s="51">
        <f t="shared" ref="D56:N56" si="115">+IF(+C12=0,IF(D12&gt;0,D45*$B56,0),0)</f>
        <v>0</v>
      </c>
      <c r="E56" s="51">
        <f t="shared" si="115"/>
        <v>13500</v>
      </c>
      <c r="F56" s="51">
        <f t="shared" si="115"/>
        <v>0</v>
      </c>
      <c r="G56" s="51">
        <f t="shared" si="115"/>
        <v>0</v>
      </c>
      <c r="H56" s="51">
        <f t="shared" si="115"/>
        <v>0</v>
      </c>
      <c r="I56" s="51">
        <f t="shared" si="115"/>
        <v>0</v>
      </c>
      <c r="J56" s="51">
        <f t="shared" si="115"/>
        <v>0</v>
      </c>
      <c r="K56" s="51">
        <f t="shared" si="115"/>
        <v>0</v>
      </c>
      <c r="L56" s="51">
        <f t="shared" si="115"/>
        <v>0</v>
      </c>
      <c r="M56" s="51">
        <f t="shared" si="115"/>
        <v>0</v>
      </c>
      <c r="N56" s="343">
        <f t="shared" si="115"/>
        <v>0</v>
      </c>
      <c r="O56" s="51">
        <f t="shared" si="107"/>
        <v>13500</v>
      </c>
      <c r="P56" s="57" t="str">
        <f t="shared" si="99"/>
        <v>Grade 5</v>
      </c>
      <c r="Q56" s="514">
        <f t="shared" si="103"/>
        <v>3000</v>
      </c>
      <c r="R56" s="276">
        <f t="shared" si="104"/>
        <v>0</v>
      </c>
      <c r="S56" s="51">
        <f t="shared" ref="S56:AC56" si="116">+IF(+R12=0,IF(S12&gt;0,S45*$Q56,0),0)</f>
        <v>0</v>
      </c>
      <c r="T56" s="51">
        <f t="shared" si="116"/>
        <v>13500</v>
      </c>
      <c r="U56" s="51">
        <f t="shared" si="116"/>
        <v>0</v>
      </c>
      <c r="V56" s="51">
        <f t="shared" si="116"/>
        <v>0</v>
      </c>
      <c r="W56" s="51">
        <f t="shared" si="116"/>
        <v>0</v>
      </c>
      <c r="X56" s="51">
        <f t="shared" si="116"/>
        <v>0</v>
      </c>
      <c r="Y56" s="51">
        <f t="shared" si="116"/>
        <v>0</v>
      </c>
      <c r="Z56" s="51">
        <f t="shared" si="116"/>
        <v>0</v>
      </c>
      <c r="AA56" s="51">
        <f t="shared" si="116"/>
        <v>0</v>
      </c>
      <c r="AB56" s="51">
        <f t="shared" si="116"/>
        <v>0</v>
      </c>
      <c r="AC56" s="343">
        <f t="shared" si="116"/>
        <v>0</v>
      </c>
      <c r="AD56" s="51">
        <f t="shared" si="109"/>
        <v>13500</v>
      </c>
    </row>
    <row r="57" spans="1:30">
      <c r="A57" s="57" t="str">
        <f t="shared" si="100"/>
        <v>Grade 6</v>
      </c>
      <c r="B57" s="507">
        <f t="shared" si="110"/>
        <v>3000</v>
      </c>
      <c r="C57" s="276">
        <f t="shared" si="101"/>
        <v>0</v>
      </c>
      <c r="D57" s="51">
        <f t="shared" ref="D57:N57" si="117">+IF(+C13=0,IF(D13&gt;0,D46*$B57,0),0)</f>
        <v>0</v>
      </c>
      <c r="E57" s="51">
        <f t="shared" si="117"/>
        <v>13500</v>
      </c>
      <c r="F57" s="51">
        <f t="shared" si="117"/>
        <v>0</v>
      </c>
      <c r="G57" s="51">
        <f t="shared" si="117"/>
        <v>0</v>
      </c>
      <c r="H57" s="51">
        <f t="shared" si="117"/>
        <v>0</v>
      </c>
      <c r="I57" s="51">
        <f t="shared" si="117"/>
        <v>0</v>
      </c>
      <c r="J57" s="51">
        <f t="shared" si="117"/>
        <v>0</v>
      </c>
      <c r="K57" s="51">
        <f t="shared" si="117"/>
        <v>0</v>
      </c>
      <c r="L57" s="51">
        <f t="shared" si="117"/>
        <v>0</v>
      </c>
      <c r="M57" s="51">
        <f t="shared" si="117"/>
        <v>0</v>
      </c>
      <c r="N57" s="343">
        <f t="shared" si="117"/>
        <v>0</v>
      </c>
      <c r="O57" s="276">
        <f t="shared" si="107"/>
        <v>13500</v>
      </c>
      <c r="P57" s="57" t="str">
        <f t="shared" si="99"/>
        <v>Grade 6</v>
      </c>
      <c r="Q57" s="514">
        <f t="shared" si="103"/>
        <v>3000</v>
      </c>
      <c r="R57" s="276">
        <f t="shared" si="104"/>
        <v>0</v>
      </c>
      <c r="S57" s="51">
        <f t="shared" ref="S57:AC57" si="118">+IF(+R13=0,IF(S13&gt;0,S46*$Q57,0),0)</f>
        <v>0</v>
      </c>
      <c r="T57" s="51">
        <f t="shared" si="118"/>
        <v>13500</v>
      </c>
      <c r="U57" s="51">
        <f t="shared" si="118"/>
        <v>0</v>
      </c>
      <c r="V57" s="51">
        <f t="shared" si="118"/>
        <v>0</v>
      </c>
      <c r="W57" s="51">
        <f t="shared" si="118"/>
        <v>0</v>
      </c>
      <c r="X57" s="51">
        <f t="shared" si="118"/>
        <v>0</v>
      </c>
      <c r="Y57" s="51">
        <f t="shared" si="118"/>
        <v>0</v>
      </c>
      <c r="Z57" s="51">
        <f t="shared" si="118"/>
        <v>0</v>
      </c>
      <c r="AA57" s="51">
        <f t="shared" si="118"/>
        <v>0</v>
      </c>
      <c r="AB57" s="51">
        <f t="shared" si="118"/>
        <v>0</v>
      </c>
      <c r="AC57" s="343">
        <f t="shared" si="118"/>
        <v>0</v>
      </c>
      <c r="AD57" s="276">
        <f t="shared" si="109"/>
        <v>13500</v>
      </c>
    </row>
    <row r="58" spans="1:30">
      <c r="A58" s="57" t="str">
        <f t="shared" si="100"/>
        <v>Grade 7</v>
      </c>
      <c r="B58" s="507">
        <f t="shared" si="110"/>
        <v>3000</v>
      </c>
      <c r="C58" s="276">
        <f t="shared" si="101"/>
        <v>0</v>
      </c>
      <c r="D58" s="51">
        <f t="shared" ref="D58:N58" si="119">+IF(+C14=0,IF(D14&gt;0,D47*$B58,0),0)</f>
        <v>0</v>
      </c>
      <c r="E58" s="51">
        <f t="shared" si="119"/>
        <v>13500</v>
      </c>
      <c r="F58" s="51">
        <f t="shared" si="119"/>
        <v>0</v>
      </c>
      <c r="G58" s="51">
        <f t="shared" si="119"/>
        <v>0</v>
      </c>
      <c r="H58" s="51">
        <f t="shared" si="119"/>
        <v>0</v>
      </c>
      <c r="I58" s="51">
        <f t="shared" si="119"/>
        <v>0</v>
      </c>
      <c r="J58" s="51">
        <f t="shared" si="119"/>
        <v>0</v>
      </c>
      <c r="K58" s="51">
        <f t="shared" si="119"/>
        <v>0</v>
      </c>
      <c r="L58" s="51">
        <f t="shared" si="119"/>
        <v>0</v>
      </c>
      <c r="M58" s="51">
        <f t="shared" si="119"/>
        <v>0</v>
      </c>
      <c r="N58" s="343">
        <f t="shared" si="119"/>
        <v>0</v>
      </c>
      <c r="O58" s="276">
        <f>SUM(C58:N58)</f>
        <v>13500</v>
      </c>
      <c r="P58" s="57" t="str">
        <f>IF(A58="","",A58)</f>
        <v>Grade 7</v>
      </c>
      <c r="Q58" s="514">
        <f t="shared" si="103"/>
        <v>3000</v>
      </c>
      <c r="R58" s="276">
        <f t="shared" si="104"/>
        <v>0</v>
      </c>
      <c r="S58" s="51">
        <f t="shared" ref="S58:AC58" si="120">+IF(+R14=0,IF(S14&gt;0,S47*$Q58,0),0)</f>
        <v>0</v>
      </c>
      <c r="T58" s="51">
        <f t="shared" si="120"/>
        <v>9000</v>
      </c>
      <c r="U58" s="51">
        <f t="shared" si="120"/>
        <v>0</v>
      </c>
      <c r="V58" s="51">
        <f t="shared" si="120"/>
        <v>0</v>
      </c>
      <c r="W58" s="51">
        <f t="shared" si="120"/>
        <v>0</v>
      </c>
      <c r="X58" s="51">
        <f t="shared" si="120"/>
        <v>0</v>
      </c>
      <c r="Y58" s="51">
        <f t="shared" si="120"/>
        <v>0</v>
      </c>
      <c r="Z58" s="51">
        <f t="shared" si="120"/>
        <v>0</v>
      </c>
      <c r="AA58" s="51">
        <f t="shared" si="120"/>
        <v>0</v>
      </c>
      <c r="AB58" s="51">
        <f t="shared" si="120"/>
        <v>0</v>
      </c>
      <c r="AC58" s="343">
        <f t="shared" si="120"/>
        <v>0</v>
      </c>
      <c r="AD58" s="276">
        <f>SUM(R58:AC58)</f>
        <v>9000</v>
      </c>
    </row>
    <row r="59" spans="1:30">
      <c r="A59" s="342" t="str">
        <f t="shared" si="100"/>
        <v>Grade 8</v>
      </c>
      <c r="B59" s="508">
        <f t="shared" si="110"/>
        <v>3000</v>
      </c>
      <c r="C59" s="78">
        <f t="shared" si="101"/>
        <v>0</v>
      </c>
      <c r="D59" s="70">
        <f t="shared" ref="D59:N59" si="121">+IF(+C15=0,IF(D15&gt;0,D48*$B59,0),0)</f>
        <v>0</v>
      </c>
      <c r="E59" s="70">
        <f t="shared" si="121"/>
        <v>9000</v>
      </c>
      <c r="F59" s="70">
        <f t="shared" si="121"/>
        <v>0</v>
      </c>
      <c r="G59" s="70">
        <f t="shared" si="121"/>
        <v>0</v>
      </c>
      <c r="H59" s="70">
        <f t="shared" si="121"/>
        <v>0</v>
      </c>
      <c r="I59" s="70">
        <f t="shared" si="121"/>
        <v>0</v>
      </c>
      <c r="J59" s="70">
        <f t="shared" si="121"/>
        <v>0</v>
      </c>
      <c r="K59" s="70">
        <f t="shared" si="121"/>
        <v>0</v>
      </c>
      <c r="L59" s="70">
        <f t="shared" si="121"/>
        <v>0</v>
      </c>
      <c r="M59" s="70">
        <f t="shared" si="121"/>
        <v>0</v>
      </c>
      <c r="N59" s="79">
        <f t="shared" si="121"/>
        <v>0</v>
      </c>
      <c r="O59" s="78">
        <f>SUM(C59:N59)</f>
        <v>9000</v>
      </c>
      <c r="P59" s="342" t="str">
        <f>IF(A59="","",A59)</f>
        <v>Grade 8</v>
      </c>
      <c r="Q59" s="515">
        <f t="shared" si="103"/>
        <v>3000</v>
      </c>
      <c r="R59" s="78">
        <f t="shared" si="104"/>
        <v>0</v>
      </c>
      <c r="S59" s="70">
        <f t="shared" ref="S59:AC59" si="122">+IF(+R15=0,IF(S15&gt;0,S48*$Q59,0),0)</f>
        <v>0</v>
      </c>
      <c r="T59" s="70">
        <f t="shared" si="122"/>
        <v>9000</v>
      </c>
      <c r="U59" s="70">
        <f t="shared" si="122"/>
        <v>0</v>
      </c>
      <c r="V59" s="70">
        <f t="shared" si="122"/>
        <v>0</v>
      </c>
      <c r="W59" s="70">
        <f t="shared" si="122"/>
        <v>0</v>
      </c>
      <c r="X59" s="70">
        <f t="shared" si="122"/>
        <v>0</v>
      </c>
      <c r="Y59" s="70">
        <f t="shared" si="122"/>
        <v>0</v>
      </c>
      <c r="Z59" s="70">
        <f t="shared" si="122"/>
        <v>0</v>
      </c>
      <c r="AA59" s="70">
        <f t="shared" si="122"/>
        <v>0</v>
      </c>
      <c r="AB59" s="70">
        <f t="shared" si="122"/>
        <v>0</v>
      </c>
      <c r="AC59" s="79">
        <f t="shared" si="122"/>
        <v>0</v>
      </c>
      <c r="AD59" s="78">
        <f>SUM(R59:AC59)</f>
        <v>9000</v>
      </c>
    </row>
    <row r="60" spans="1:30">
      <c r="A60" s="603" t="s">
        <v>418</v>
      </c>
      <c r="B60" s="13"/>
      <c r="C60" s="78">
        <f>SUM(C52:C59)</f>
        <v>0</v>
      </c>
      <c r="D60" s="70">
        <f t="shared" ref="D60:N60" si="123">SUM(D52:D59)</f>
        <v>0</v>
      </c>
      <c r="E60" s="70">
        <f t="shared" si="123"/>
        <v>121500</v>
      </c>
      <c r="F60" s="70">
        <f t="shared" si="123"/>
        <v>0</v>
      </c>
      <c r="G60" s="70">
        <f t="shared" si="123"/>
        <v>0</v>
      </c>
      <c r="H60" s="70">
        <f t="shared" si="123"/>
        <v>0</v>
      </c>
      <c r="I60" s="70">
        <f t="shared" si="123"/>
        <v>0</v>
      </c>
      <c r="J60" s="70">
        <f t="shared" si="123"/>
        <v>0</v>
      </c>
      <c r="K60" s="70">
        <f t="shared" si="123"/>
        <v>0</v>
      </c>
      <c r="L60" s="70">
        <f t="shared" si="123"/>
        <v>0</v>
      </c>
      <c r="M60" s="70">
        <f t="shared" si="123"/>
        <v>0</v>
      </c>
      <c r="N60" s="79">
        <f t="shared" si="123"/>
        <v>0</v>
      </c>
      <c r="O60" s="51">
        <f t="shared" si="107"/>
        <v>121500</v>
      </c>
      <c r="P60" s="57" t="str">
        <f t="shared" si="99"/>
        <v>Total Tuition -Advance Payers</v>
      </c>
      <c r="Q60" s="13"/>
      <c r="R60" s="78">
        <f t="shared" ref="R60:AC60" si="124">SUM(R52:R59)</f>
        <v>0</v>
      </c>
      <c r="S60" s="70">
        <f t="shared" si="124"/>
        <v>0</v>
      </c>
      <c r="T60" s="70">
        <f t="shared" si="124"/>
        <v>117000</v>
      </c>
      <c r="U60" s="70">
        <f t="shared" si="124"/>
        <v>0</v>
      </c>
      <c r="V60" s="70">
        <f t="shared" si="124"/>
        <v>0</v>
      </c>
      <c r="W60" s="70">
        <f t="shared" si="124"/>
        <v>0</v>
      </c>
      <c r="X60" s="70">
        <f t="shared" si="124"/>
        <v>0</v>
      </c>
      <c r="Y60" s="70">
        <f t="shared" si="124"/>
        <v>0</v>
      </c>
      <c r="Z60" s="70">
        <f t="shared" si="124"/>
        <v>0</v>
      </c>
      <c r="AA60" s="70">
        <f t="shared" si="124"/>
        <v>0</v>
      </c>
      <c r="AB60" s="70">
        <f t="shared" si="124"/>
        <v>0</v>
      </c>
      <c r="AC60" s="79">
        <f t="shared" si="124"/>
        <v>0</v>
      </c>
      <c r="AD60" s="51">
        <f t="shared" si="109"/>
        <v>117000</v>
      </c>
    </row>
    <row r="61" spans="1:30" ht="9" customHeight="1" thickBot="1">
      <c r="C61" s="13"/>
      <c r="D61" s="13"/>
      <c r="E61" s="13"/>
      <c r="F61" s="13"/>
      <c r="G61" s="13"/>
      <c r="H61" s="13"/>
      <c r="I61" s="13"/>
      <c r="J61" s="13"/>
      <c r="K61" s="13"/>
      <c r="L61" s="13"/>
      <c r="M61" s="13"/>
      <c r="N61" s="13"/>
      <c r="R61" s="13"/>
      <c r="S61" s="13"/>
      <c r="T61" s="13"/>
      <c r="U61" s="13"/>
      <c r="V61" s="13"/>
      <c r="W61" s="13"/>
      <c r="X61" s="13"/>
      <c r="Y61" s="13"/>
      <c r="Z61" s="13"/>
      <c r="AA61" s="13"/>
      <c r="AB61" s="13"/>
      <c r="AC61" s="13"/>
    </row>
    <row r="62" spans="1:30" ht="18" thickBot="1">
      <c r="A62" s="496" t="s">
        <v>365</v>
      </c>
      <c r="B62" s="403"/>
      <c r="C62" s="403">
        <f t="shared" ref="C62:N62" si="125">+C38+C60</f>
        <v>0</v>
      </c>
      <c r="D62" s="403">
        <f t="shared" si="125"/>
        <v>0</v>
      </c>
      <c r="E62" s="403">
        <f>+E38+E60</f>
        <v>152212.5</v>
      </c>
      <c r="F62" s="403">
        <f t="shared" si="125"/>
        <v>30712.5</v>
      </c>
      <c r="G62" s="403">
        <f t="shared" si="125"/>
        <v>30712.5</v>
      </c>
      <c r="H62" s="403">
        <f t="shared" si="125"/>
        <v>30712.5</v>
      </c>
      <c r="I62" s="403">
        <f t="shared" si="125"/>
        <v>30712.5</v>
      </c>
      <c r="J62" s="403">
        <f t="shared" si="125"/>
        <v>30712.5</v>
      </c>
      <c r="K62" s="403">
        <f t="shared" si="125"/>
        <v>30712.5</v>
      </c>
      <c r="L62" s="403">
        <f t="shared" si="125"/>
        <v>30712.5</v>
      </c>
      <c r="M62" s="403">
        <f t="shared" si="125"/>
        <v>30712.5</v>
      </c>
      <c r="N62" s="403">
        <f t="shared" si="125"/>
        <v>30712.5</v>
      </c>
      <c r="O62" s="404">
        <f>SUM(C62:N62)</f>
        <v>428625</v>
      </c>
      <c r="P62" s="496" t="s">
        <v>365</v>
      </c>
      <c r="Q62" s="403"/>
      <c r="R62" s="403">
        <f t="shared" ref="R62:AC62" si="126">+R38+R60</f>
        <v>0</v>
      </c>
      <c r="S62" s="403">
        <f t="shared" si="126"/>
        <v>0</v>
      </c>
      <c r="T62" s="403">
        <f t="shared" si="126"/>
        <v>146575</v>
      </c>
      <c r="U62" s="403">
        <f t="shared" si="126"/>
        <v>29575</v>
      </c>
      <c r="V62" s="403">
        <f t="shared" si="126"/>
        <v>29575</v>
      </c>
      <c r="W62" s="403">
        <f t="shared" si="126"/>
        <v>29575</v>
      </c>
      <c r="X62" s="403">
        <f t="shared" si="126"/>
        <v>29575</v>
      </c>
      <c r="Y62" s="403">
        <f t="shared" si="126"/>
        <v>29575</v>
      </c>
      <c r="Z62" s="403">
        <f t="shared" si="126"/>
        <v>29575</v>
      </c>
      <c r="AA62" s="403">
        <f t="shared" si="126"/>
        <v>29575</v>
      </c>
      <c r="AB62" s="403">
        <f t="shared" si="126"/>
        <v>29575</v>
      </c>
      <c r="AC62" s="403">
        <f t="shared" si="126"/>
        <v>29575</v>
      </c>
      <c r="AD62" s="404">
        <f>SUM(R62:AC62)</f>
        <v>412750</v>
      </c>
    </row>
  </sheetData>
  <phoneticPr fontId="0" type="noConversion"/>
  <pageMargins left="0.5" right="0.5" top="0.75" bottom="0.5" header="0.5" footer="0.5"/>
  <pageSetup scale="40" pageOrder="overThenDown" orientation="landscape" useFirstPageNumber="1"/>
  <headerFooter alignWithMargins="0">
    <oddFooter>&amp;R&amp;A  Page &amp;P</oddFooter>
  </headerFooter>
  <colBreaks count="1" manualBreakCount="1">
    <brk id="15" max="1048575" man="1"/>
  </colBreaks>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49"/>
  <sheetViews>
    <sheetView zoomScale="50" zoomScaleNormal="50" zoomScaleSheetLayoutView="50" zoomScalePageLayoutView="50" workbookViewId="0">
      <selection activeCell="I12" sqref="I12"/>
    </sheetView>
  </sheetViews>
  <sheetFormatPr baseColWidth="10" defaultColWidth="8.625" defaultRowHeight="17" x14ac:dyDescent="0"/>
  <cols>
    <col min="1" max="1" width="23.125" customWidth="1"/>
    <col min="2" max="2" width="13.25" customWidth="1"/>
    <col min="3" max="3" width="11" bestFit="1" customWidth="1"/>
    <col min="4" max="4" width="10.625" bestFit="1" customWidth="1"/>
    <col min="5" max="5" width="10.25" bestFit="1" customWidth="1"/>
    <col min="6" max="6" width="10.625" bestFit="1" customWidth="1"/>
    <col min="7" max="7" width="11" bestFit="1" customWidth="1"/>
    <col min="8" max="14" width="11.375" bestFit="1" customWidth="1"/>
    <col min="15" max="15" width="10" customWidth="1"/>
    <col min="16" max="16" width="23.125" customWidth="1"/>
    <col min="17" max="17" width="13.25" customWidth="1"/>
    <col min="18" max="18" width="11" bestFit="1" customWidth="1"/>
    <col min="19" max="19" width="10.625" bestFit="1" customWidth="1"/>
    <col min="20" max="20" width="10.25" bestFit="1" customWidth="1"/>
    <col min="21" max="21" width="10.625" bestFit="1" customWidth="1"/>
    <col min="22" max="22" width="11" bestFit="1" customWidth="1"/>
    <col min="23" max="29" width="11.375" bestFit="1" customWidth="1"/>
    <col min="30" max="30" width="10" customWidth="1"/>
  </cols>
  <sheetData>
    <row r="1" spans="1:30" s="17" customFormat="1">
      <c r="A1" s="60" t="str">
        <f>+Cover!A22</f>
        <v>School Name</v>
      </c>
      <c r="B1" s="60"/>
      <c r="C1" s="60"/>
      <c r="D1" s="60"/>
      <c r="E1" s="60"/>
      <c r="F1" s="60"/>
      <c r="G1" s="60"/>
      <c r="H1" s="60"/>
      <c r="I1" s="60"/>
      <c r="J1" s="60"/>
      <c r="K1" s="60"/>
      <c r="L1" s="60"/>
      <c r="M1" s="60"/>
      <c r="N1" s="60"/>
      <c r="O1" s="60" t="str">
        <f>+Cover!A25</f>
        <v>Draft 1.0</v>
      </c>
      <c r="P1" s="60" t="str">
        <f>+Cover!A22</f>
        <v>School Name</v>
      </c>
      <c r="Q1" s="60"/>
      <c r="R1" s="60"/>
      <c r="S1" s="60"/>
      <c r="T1" s="60"/>
      <c r="U1" s="60"/>
      <c r="V1" s="60"/>
      <c r="W1" s="60"/>
      <c r="X1" s="60"/>
      <c r="Y1" s="60"/>
      <c r="Z1" s="60"/>
      <c r="AA1" s="60"/>
      <c r="AB1" s="60"/>
      <c r="AC1" s="60"/>
      <c r="AD1" s="60">
        <f>+Cover!P25</f>
        <v>0</v>
      </c>
    </row>
    <row r="2" spans="1:30" s="17" customFormat="1" ht="18">
      <c r="A2" s="611" t="s">
        <v>356</v>
      </c>
      <c r="B2" s="611"/>
      <c r="C2" s="60"/>
      <c r="D2" s="60"/>
      <c r="E2" s="60"/>
      <c r="F2" s="60"/>
      <c r="G2" s="60"/>
      <c r="H2" s="60"/>
      <c r="I2" s="60"/>
      <c r="J2" s="60"/>
      <c r="K2" s="60"/>
      <c r="L2" s="60"/>
      <c r="M2" s="60"/>
      <c r="N2" s="60"/>
      <c r="O2" s="60"/>
      <c r="P2" s="445" t="s">
        <v>356</v>
      </c>
      <c r="Q2" s="60"/>
      <c r="R2" s="60"/>
      <c r="S2" s="60"/>
      <c r="T2" s="60"/>
      <c r="U2" s="60"/>
      <c r="V2" s="60"/>
      <c r="W2" s="60"/>
      <c r="X2" s="60"/>
      <c r="Y2" s="60"/>
      <c r="Z2" s="60"/>
      <c r="AA2" s="60"/>
      <c r="AB2" s="60"/>
      <c r="AC2" s="60"/>
      <c r="AD2" s="60"/>
    </row>
    <row r="3" spans="1:30" s="17" customFormat="1">
      <c r="A3" s="534">
        <f>+Enrollment!A3</f>
        <v>2015</v>
      </c>
      <c r="B3" s="60"/>
      <c r="C3" s="60"/>
      <c r="D3" s="60"/>
      <c r="E3" s="60"/>
      <c r="F3" s="60"/>
      <c r="G3" s="60"/>
      <c r="H3" s="60"/>
      <c r="I3" s="60"/>
      <c r="J3" s="60"/>
      <c r="K3" s="60"/>
      <c r="L3" s="60"/>
      <c r="M3" s="60"/>
      <c r="N3" s="60"/>
      <c r="O3" s="60"/>
      <c r="P3" s="298">
        <f>+Enrollment!P3</f>
        <v>2016</v>
      </c>
      <c r="Q3" s="60"/>
      <c r="R3" s="60"/>
      <c r="S3" s="60"/>
      <c r="T3" s="60"/>
      <c r="U3" s="60"/>
      <c r="V3" s="60"/>
      <c r="W3" s="60"/>
      <c r="X3" s="60"/>
      <c r="Y3" s="60"/>
      <c r="Z3" s="60"/>
      <c r="AA3" s="60"/>
      <c r="AB3" s="60"/>
      <c r="AC3" s="60"/>
      <c r="AD3" s="60"/>
    </row>
    <row r="4" spans="1:30" s="17" customFormat="1">
      <c r="A4" s="339"/>
      <c r="B4" s="60"/>
      <c r="C4" s="60"/>
      <c r="D4" s="60"/>
      <c r="E4" s="60"/>
      <c r="F4" s="60"/>
      <c r="G4" s="60"/>
      <c r="H4" s="60"/>
      <c r="I4" s="60"/>
      <c r="J4" s="60"/>
      <c r="K4" s="60"/>
      <c r="L4" s="60"/>
      <c r="M4" s="60"/>
      <c r="N4" s="60"/>
      <c r="O4" s="60"/>
      <c r="P4" s="339"/>
      <c r="Q4" s="60"/>
      <c r="R4" s="60"/>
      <c r="S4" s="60"/>
      <c r="T4" s="60"/>
      <c r="U4" s="60"/>
      <c r="V4" s="60"/>
      <c r="W4" s="60"/>
      <c r="X4" s="60"/>
      <c r="Y4" s="60"/>
      <c r="Z4" s="60"/>
      <c r="AA4" s="60"/>
      <c r="AB4" s="60"/>
      <c r="AC4" s="60"/>
      <c r="AD4" s="60"/>
    </row>
    <row r="5" spans="1:30" s="17" customFormat="1">
      <c r="A5" s="339"/>
      <c r="B5" s="60"/>
      <c r="C5" s="448" t="str">
        <f>+C76</f>
        <v>Month</v>
      </c>
      <c r="D5" s="448" t="str">
        <f t="shared" ref="D5:N5" si="0">+D76</f>
        <v/>
      </c>
      <c r="E5" s="448" t="str">
        <f t="shared" si="0"/>
        <v/>
      </c>
      <c r="F5" s="448" t="str">
        <f t="shared" si="0"/>
        <v/>
      </c>
      <c r="G5" s="448" t="str">
        <f t="shared" si="0"/>
        <v/>
      </c>
      <c r="H5" s="448" t="str">
        <f t="shared" si="0"/>
        <v/>
      </c>
      <c r="I5" s="448" t="str">
        <f t="shared" si="0"/>
        <v/>
      </c>
      <c r="J5" s="448" t="str">
        <f t="shared" si="0"/>
        <v/>
      </c>
      <c r="K5" s="448" t="str">
        <f t="shared" si="0"/>
        <v/>
      </c>
      <c r="L5" s="448" t="str">
        <f t="shared" si="0"/>
        <v/>
      </c>
      <c r="M5" s="448" t="str">
        <f t="shared" si="0"/>
        <v/>
      </c>
      <c r="N5" s="448" t="str">
        <f t="shared" si="0"/>
        <v/>
      </c>
      <c r="O5" s="60"/>
      <c r="P5" s="339"/>
      <c r="Q5" s="60"/>
      <c r="R5" s="448" t="str">
        <f>+R76</f>
        <v>Month</v>
      </c>
      <c r="S5" s="448" t="str">
        <f t="shared" ref="S5:AC5" si="1">+S76</f>
        <v/>
      </c>
      <c r="T5" s="448" t="str">
        <f t="shared" si="1"/>
        <v/>
      </c>
      <c r="U5" s="448" t="str">
        <f t="shared" si="1"/>
        <v/>
      </c>
      <c r="V5" s="448" t="str">
        <f t="shared" si="1"/>
        <v/>
      </c>
      <c r="W5" s="448" t="str">
        <f t="shared" si="1"/>
        <v/>
      </c>
      <c r="X5" s="448" t="str">
        <f t="shared" si="1"/>
        <v/>
      </c>
      <c r="Y5" s="448" t="str">
        <f t="shared" si="1"/>
        <v/>
      </c>
      <c r="Z5" s="448" t="str">
        <f t="shared" si="1"/>
        <v/>
      </c>
      <c r="AA5" s="448" t="str">
        <f t="shared" si="1"/>
        <v/>
      </c>
      <c r="AB5" s="448" t="str">
        <f t="shared" si="1"/>
        <v/>
      </c>
      <c r="AC5" s="448" t="str">
        <f t="shared" si="1"/>
        <v/>
      </c>
      <c r="AD5" s="60"/>
    </row>
    <row r="6" spans="1:30" s="17" customFormat="1">
      <c r="A6" s="452" t="s">
        <v>286</v>
      </c>
      <c r="B6" s="70"/>
      <c r="C6" s="487" t="str">
        <f>+C77</f>
        <v>July</v>
      </c>
      <c r="D6" s="487" t="str">
        <f t="shared" ref="D6:O6" si="2">+D77</f>
        <v>Aug</v>
      </c>
      <c r="E6" s="487" t="str">
        <f t="shared" si="2"/>
        <v>Sept</v>
      </c>
      <c r="F6" s="487" t="str">
        <f t="shared" si="2"/>
        <v>Oct</v>
      </c>
      <c r="G6" s="487" t="str">
        <f t="shared" si="2"/>
        <v>Nov</v>
      </c>
      <c r="H6" s="487" t="str">
        <f t="shared" si="2"/>
        <v>Dec</v>
      </c>
      <c r="I6" s="487" t="str">
        <f t="shared" si="2"/>
        <v>Jan</v>
      </c>
      <c r="J6" s="487" t="str">
        <f t="shared" si="2"/>
        <v>Feb</v>
      </c>
      <c r="K6" s="487" t="str">
        <f t="shared" si="2"/>
        <v>March</v>
      </c>
      <c r="L6" s="487" t="str">
        <f t="shared" si="2"/>
        <v>April</v>
      </c>
      <c r="M6" s="487" t="str">
        <f t="shared" si="2"/>
        <v>May</v>
      </c>
      <c r="N6" s="487" t="str">
        <f t="shared" si="2"/>
        <v>June</v>
      </c>
      <c r="O6" s="487" t="str">
        <f t="shared" si="2"/>
        <v>Total</v>
      </c>
      <c r="P6" s="452" t="s">
        <v>286</v>
      </c>
      <c r="Q6" s="70"/>
      <c r="R6" s="487" t="str">
        <f>+R77</f>
        <v>July</v>
      </c>
      <c r="S6" s="487" t="str">
        <f t="shared" ref="S6:AD6" si="3">+S77</f>
        <v>Aug</v>
      </c>
      <c r="T6" s="487" t="str">
        <f t="shared" si="3"/>
        <v>Sept</v>
      </c>
      <c r="U6" s="487" t="str">
        <f t="shared" si="3"/>
        <v>Oct</v>
      </c>
      <c r="V6" s="487" t="str">
        <f t="shared" si="3"/>
        <v>Nov</v>
      </c>
      <c r="W6" s="487" t="str">
        <f t="shared" si="3"/>
        <v>Dec</v>
      </c>
      <c r="X6" s="487" t="str">
        <f t="shared" si="3"/>
        <v>Jan</v>
      </c>
      <c r="Y6" s="487" t="str">
        <f t="shared" si="3"/>
        <v>Feb</v>
      </c>
      <c r="Z6" s="487" t="str">
        <f t="shared" si="3"/>
        <v>March</v>
      </c>
      <c r="AA6" s="487" t="str">
        <f t="shared" si="3"/>
        <v>April</v>
      </c>
      <c r="AB6" s="487" t="str">
        <f t="shared" si="3"/>
        <v>May</v>
      </c>
      <c r="AC6" s="487" t="str">
        <f t="shared" si="3"/>
        <v>June</v>
      </c>
      <c r="AD6" s="487" t="str">
        <f t="shared" si="3"/>
        <v>Total</v>
      </c>
    </row>
    <row r="7" spans="1:30" s="17" customFormat="1">
      <c r="A7" s="339"/>
      <c r="B7" s="91"/>
      <c r="C7" s="60"/>
      <c r="D7" s="60"/>
      <c r="E7" s="60"/>
      <c r="F7" s="60"/>
      <c r="G7" s="60"/>
      <c r="H7" s="60"/>
      <c r="I7" s="60"/>
      <c r="J7" s="60"/>
      <c r="K7" s="60"/>
      <c r="L7" s="60"/>
      <c r="M7" s="60"/>
      <c r="N7" s="60"/>
      <c r="O7" s="60"/>
      <c r="P7" s="339"/>
      <c r="Q7" s="60"/>
      <c r="R7" s="60"/>
      <c r="S7" s="60"/>
      <c r="T7" s="60"/>
      <c r="U7" s="60"/>
      <c r="V7" s="60"/>
      <c r="W7" s="60"/>
      <c r="X7" s="60"/>
      <c r="Y7" s="60"/>
      <c r="Z7" s="60"/>
      <c r="AA7" s="60"/>
      <c r="AB7" s="60"/>
      <c r="AC7" s="60"/>
      <c r="AD7" s="60"/>
    </row>
    <row r="8" spans="1:30" s="17" customFormat="1" ht="18">
      <c r="A8" s="465" t="s">
        <v>341</v>
      </c>
      <c r="B8" s="60"/>
      <c r="C8" s="60"/>
      <c r="D8" s="60"/>
      <c r="E8" s="60"/>
      <c r="F8" s="60"/>
      <c r="G8" s="60"/>
      <c r="H8" s="60"/>
      <c r="I8" s="60"/>
      <c r="J8" s="60"/>
      <c r="K8" s="60"/>
      <c r="L8" s="60"/>
      <c r="M8" s="60"/>
      <c r="N8" s="60"/>
      <c r="O8" s="60"/>
      <c r="P8" s="465" t="s">
        <v>341</v>
      </c>
      <c r="Q8" s="60"/>
      <c r="R8" s="60"/>
      <c r="S8" s="60"/>
      <c r="T8" s="60"/>
      <c r="U8" s="60"/>
      <c r="V8" s="60"/>
      <c r="W8" s="60"/>
      <c r="X8" s="60"/>
      <c r="Y8" s="60"/>
      <c r="Z8" s="60"/>
      <c r="AA8" s="60"/>
      <c r="AB8" s="60"/>
      <c r="AC8" s="60"/>
      <c r="AD8" s="60"/>
    </row>
    <row r="9" spans="1:30" s="17" customFormat="1">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row>
    <row r="10" spans="1:30" s="17" customFormat="1">
      <c r="A10" s="279" t="str">
        <f>+A59</f>
        <v>BASKETBALL PLAYOFFS</v>
      </c>
      <c r="B10" s="60"/>
      <c r="C10" s="60">
        <f>+C85</f>
        <v>0</v>
      </c>
      <c r="D10" s="60">
        <f t="shared" ref="D10:N10" si="4">+D85</f>
        <v>0</v>
      </c>
      <c r="E10" s="60">
        <f t="shared" si="4"/>
        <v>0</v>
      </c>
      <c r="F10" s="60">
        <f>+F85</f>
        <v>515</v>
      </c>
      <c r="G10" s="60">
        <f t="shared" si="4"/>
        <v>0</v>
      </c>
      <c r="H10" s="60">
        <f t="shared" si="4"/>
        <v>0</v>
      </c>
      <c r="I10" s="60">
        <f t="shared" si="4"/>
        <v>0</v>
      </c>
      <c r="J10" s="60">
        <f t="shared" si="4"/>
        <v>0</v>
      </c>
      <c r="K10" s="60">
        <f t="shared" si="4"/>
        <v>0</v>
      </c>
      <c r="L10" s="60">
        <f t="shared" si="4"/>
        <v>0</v>
      </c>
      <c r="M10" s="60">
        <f t="shared" si="4"/>
        <v>0</v>
      </c>
      <c r="N10" s="60">
        <f t="shared" si="4"/>
        <v>0</v>
      </c>
      <c r="O10" s="60">
        <f t="shared" ref="O10:O15" si="5">SUM(C10:N10)</f>
        <v>515</v>
      </c>
      <c r="P10" s="279" t="str">
        <f>+P59</f>
        <v>Program #1 Name</v>
      </c>
      <c r="Q10" s="60"/>
      <c r="R10" s="60">
        <f>+R85</f>
        <v>0</v>
      </c>
      <c r="S10" s="60">
        <f t="shared" ref="S10:AC10" si="6">+S85</f>
        <v>0</v>
      </c>
      <c r="T10" s="60">
        <f t="shared" si="6"/>
        <v>0</v>
      </c>
      <c r="U10" s="60">
        <f t="shared" si="6"/>
        <v>3840</v>
      </c>
      <c r="V10" s="60">
        <f t="shared" si="6"/>
        <v>0</v>
      </c>
      <c r="W10" s="60">
        <f t="shared" si="6"/>
        <v>0</v>
      </c>
      <c r="X10" s="60">
        <f t="shared" si="6"/>
        <v>0</v>
      </c>
      <c r="Y10" s="60">
        <f t="shared" si="6"/>
        <v>0</v>
      </c>
      <c r="Z10" s="60">
        <f t="shared" si="6"/>
        <v>0</v>
      </c>
      <c r="AA10" s="60">
        <f t="shared" si="6"/>
        <v>0</v>
      </c>
      <c r="AB10" s="60">
        <f t="shared" si="6"/>
        <v>0</v>
      </c>
      <c r="AC10" s="60">
        <f t="shared" si="6"/>
        <v>0</v>
      </c>
      <c r="AD10" s="60">
        <f t="shared" ref="AD10:AD15" si="7">SUM(R10:AC10)</f>
        <v>3840</v>
      </c>
    </row>
    <row r="11" spans="1:30" s="17" customFormat="1">
      <c r="A11" s="279" t="str">
        <f>+A117</f>
        <v>GRADUATION</v>
      </c>
      <c r="B11" s="60"/>
      <c r="C11" s="60">
        <f>+C143</f>
        <v>0</v>
      </c>
      <c r="D11" s="60">
        <f t="shared" ref="D11:N11" si="8">+D143</f>
        <v>0</v>
      </c>
      <c r="E11" s="60">
        <f t="shared" si="8"/>
        <v>0</v>
      </c>
      <c r="F11" s="60">
        <f t="shared" si="8"/>
        <v>0</v>
      </c>
      <c r="G11" s="60">
        <f t="shared" si="8"/>
        <v>0</v>
      </c>
      <c r="H11" s="60">
        <f t="shared" si="8"/>
        <v>0</v>
      </c>
      <c r="I11" s="60">
        <f t="shared" si="8"/>
        <v>0</v>
      </c>
      <c r="J11" s="60">
        <f t="shared" si="8"/>
        <v>0</v>
      </c>
      <c r="K11" s="60">
        <f t="shared" si="8"/>
        <v>0</v>
      </c>
      <c r="L11" s="60">
        <f t="shared" si="8"/>
        <v>0</v>
      </c>
      <c r="M11" s="60">
        <f t="shared" si="8"/>
        <v>0</v>
      </c>
      <c r="N11" s="60">
        <f t="shared" si="8"/>
        <v>6875</v>
      </c>
      <c r="O11" s="60">
        <f t="shared" si="5"/>
        <v>6875</v>
      </c>
      <c r="P11" s="279" t="str">
        <f>+P117</f>
        <v>Program #2 Name</v>
      </c>
      <c r="Q11" s="60"/>
      <c r="R11" s="60">
        <f>+R143</f>
        <v>0</v>
      </c>
      <c r="S11" s="60">
        <f t="shared" ref="S11:AC11" si="9">+S143</f>
        <v>0</v>
      </c>
      <c r="T11" s="60">
        <f t="shared" si="9"/>
        <v>0</v>
      </c>
      <c r="U11" s="60">
        <f t="shared" si="9"/>
        <v>0</v>
      </c>
      <c r="V11" s="60">
        <f t="shared" si="9"/>
        <v>0</v>
      </c>
      <c r="W11" s="60">
        <f t="shared" si="9"/>
        <v>0</v>
      </c>
      <c r="X11" s="60">
        <f t="shared" si="9"/>
        <v>0</v>
      </c>
      <c r="Y11" s="60">
        <f t="shared" si="9"/>
        <v>0</v>
      </c>
      <c r="Z11" s="60">
        <f t="shared" si="9"/>
        <v>0</v>
      </c>
      <c r="AA11" s="60">
        <f t="shared" si="9"/>
        <v>0</v>
      </c>
      <c r="AB11" s="60">
        <f t="shared" si="9"/>
        <v>0</v>
      </c>
      <c r="AC11" s="60">
        <f t="shared" si="9"/>
        <v>0</v>
      </c>
      <c r="AD11" s="60">
        <f t="shared" si="7"/>
        <v>0</v>
      </c>
    </row>
    <row r="12" spans="1:30" s="17" customFormat="1">
      <c r="A12" s="279" t="str">
        <f>+A175</f>
        <v>Program #3 Name</v>
      </c>
      <c r="B12" s="60"/>
      <c r="C12" s="60">
        <f>+C201</f>
        <v>0</v>
      </c>
      <c r="D12" s="60">
        <f t="shared" ref="D12:N12" si="10">+D201</f>
        <v>0</v>
      </c>
      <c r="E12" s="60">
        <f t="shared" si="10"/>
        <v>0</v>
      </c>
      <c r="F12" s="60">
        <f t="shared" si="10"/>
        <v>0</v>
      </c>
      <c r="G12" s="60">
        <f t="shared" si="10"/>
        <v>0</v>
      </c>
      <c r="H12" s="60">
        <f t="shared" si="10"/>
        <v>0</v>
      </c>
      <c r="I12" s="60">
        <f t="shared" si="10"/>
        <v>0</v>
      </c>
      <c r="J12" s="60">
        <f t="shared" si="10"/>
        <v>0</v>
      </c>
      <c r="K12" s="60">
        <f t="shared" si="10"/>
        <v>0</v>
      </c>
      <c r="L12" s="60">
        <f t="shared" si="10"/>
        <v>0</v>
      </c>
      <c r="M12" s="60">
        <f t="shared" si="10"/>
        <v>0</v>
      </c>
      <c r="N12" s="60">
        <f t="shared" si="10"/>
        <v>0</v>
      </c>
      <c r="O12" s="60">
        <f t="shared" si="5"/>
        <v>0</v>
      </c>
      <c r="P12" s="279" t="str">
        <f>+P175</f>
        <v>Program #3 Name</v>
      </c>
      <c r="Q12" s="60"/>
      <c r="R12" s="60">
        <f>+R201</f>
        <v>0</v>
      </c>
      <c r="S12" s="60">
        <f t="shared" ref="S12:AC12" si="11">+S201</f>
        <v>0</v>
      </c>
      <c r="T12" s="60">
        <f t="shared" si="11"/>
        <v>0</v>
      </c>
      <c r="U12" s="60">
        <f t="shared" si="11"/>
        <v>0</v>
      </c>
      <c r="V12" s="60">
        <f t="shared" si="11"/>
        <v>0</v>
      </c>
      <c r="W12" s="60">
        <f t="shared" si="11"/>
        <v>0</v>
      </c>
      <c r="X12" s="60">
        <f t="shared" si="11"/>
        <v>0</v>
      </c>
      <c r="Y12" s="60">
        <f t="shared" si="11"/>
        <v>0</v>
      </c>
      <c r="Z12" s="60">
        <f t="shared" si="11"/>
        <v>0</v>
      </c>
      <c r="AA12" s="60">
        <f t="shared" si="11"/>
        <v>0</v>
      </c>
      <c r="AB12" s="60">
        <f t="shared" si="11"/>
        <v>0</v>
      </c>
      <c r="AC12" s="60">
        <f t="shared" si="11"/>
        <v>0</v>
      </c>
      <c r="AD12" s="60">
        <f t="shared" si="7"/>
        <v>0</v>
      </c>
    </row>
    <row r="13" spans="1:30" s="17" customFormat="1">
      <c r="A13" s="279" t="str">
        <f>+A234</f>
        <v>Program #4 Name</v>
      </c>
      <c r="B13" s="60"/>
      <c r="C13" s="60">
        <f>+C260</f>
        <v>0</v>
      </c>
      <c r="D13" s="60">
        <f t="shared" ref="D13:N13" si="12">+D260</f>
        <v>0</v>
      </c>
      <c r="E13" s="60">
        <f t="shared" si="12"/>
        <v>0</v>
      </c>
      <c r="F13" s="60">
        <f t="shared" si="12"/>
        <v>0</v>
      </c>
      <c r="G13" s="60">
        <f t="shared" si="12"/>
        <v>0</v>
      </c>
      <c r="H13" s="60">
        <f t="shared" si="12"/>
        <v>0</v>
      </c>
      <c r="I13" s="60">
        <f t="shared" si="12"/>
        <v>0</v>
      </c>
      <c r="J13" s="60">
        <f t="shared" si="12"/>
        <v>0</v>
      </c>
      <c r="K13" s="60">
        <f t="shared" si="12"/>
        <v>0</v>
      </c>
      <c r="L13" s="60">
        <f t="shared" si="12"/>
        <v>0</v>
      </c>
      <c r="M13" s="60">
        <f t="shared" si="12"/>
        <v>0</v>
      </c>
      <c r="N13" s="60">
        <f t="shared" si="12"/>
        <v>0</v>
      </c>
      <c r="O13" s="60">
        <f t="shared" si="5"/>
        <v>0</v>
      </c>
      <c r="P13" s="279" t="str">
        <f>+P234</f>
        <v>Program #4 Name</v>
      </c>
      <c r="Q13" s="60"/>
      <c r="R13" s="60">
        <f>+R260</f>
        <v>0</v>
      </c>
      <c r="S13" s="60">
        <f t="shared" ref="S13:AC13" si="13">+S260</f>
        <v>0</v>
      </c>
      <c r="T13" s="60">
        <f t="shared" si="13"/>
        <v>0</v>
      </c>
      <c r="U13" s="60">
        <f t="shared" si="13"/>
        <v>0</v>
      </c>
      <c r="V13" s="60">
        <f t="shared" si="13"/>
        <v>0</v>
      </c>
      <c r="W13" s="60">
        <f t="shared" si="13"/>
        <v>0</v>
      </c>
      <c r="X13" s="60">
        <f t="shared" si="13"/>
        <v>0</v>
      </c>
      <c r="Y13" s="60">
        <f t="shared" si="13"/>
        <v>0</v>
      </c>
      <c r="Z13" s="60">
        <f t="shared" si="13"/>
        <v>0</v>
      </c>
      <c r="AA13" s="60">
        <f t="shared" si="13"/>
        <v>0</v>
      </c>
      <c r="AB13" s="60">
        <f t="shared" si="13"/>
        <v>0</v>
      </c>
      <c r="AC13" s="60">
        <f t="shared" si="13"/>
        <v>0</v>
      </c>
      <c r="AD13" s="60">
        <f t="shared" si="7"/>
        <v>0</v>
      </c>
    </row>
    <row r="14" spans="1:30" s="17" customFormat="1">
      <c r="A14" s="282" t="str">
        <f>+A293</f>
        <v>Program #5 Name</v>
      </c>
      <c r="B14" s="70"/>
      <c r="C14" s="70">
        <f>+C319</f>
        <v>0</v>
      </c>
      <c r="D14" s="70">
        <f t="shared" ref="D14:N14" si="14">+D319</f>
        <v>0</v>
      </c>
      <c r="E14" s="70">
        <f t="shared" si="14"/>
        <v>0</v>
      </c>
      <c r="F14" s="70">
        <f t="shared" si="14"/>
        <v>0</v>
      </c>
      <c r="G14" s="70">
        <f t="shared" si="14"/>
        <v>0</v>
      </c>
      <c r="H14" s="70">
        <f t="shared" si="14"/>
        <v>0</v>
      </c>
      <c r="I14" s="70">
        <f t="shared" si="14"/>
        <v>0</v>
      </c>
      <c r="J14" s="70">
        <f t="shared" si="14"/>
        <v>0</v>
      </c>
      <c r="K14" s="70">
        <f t="shared" si="14"/>
        <v>0</v>
      </c>
      <c r="L14" s="70">
        <f t="shared" si="14"/>
        <v>0</v>
      </c>
      <c r="M14" s="70">
        <f t="shared" si="14"/>
        <v>0</v>
      </c>
      <c r="N14" s="70">
        <f t="shared" si="14"/>
        <v>0</v>
      </c>
      <c r="O14" s="70">
        <f t="shared" si="5"/>
        <v>0</v>
      </c>
      <c r="P14" s="282" t="str">
        <f>+P293</f>
        <v>Program #5 Name</v>
      </c>
      <c r="Q14" s="70"/>
      <c r="R14" s="70">
        <f>+R319</f>
        <v>0</v>
      </c>
      <c r="S14" s="70">
        <f t="shared" ref="S14:AC14" si="15">+S319</f>
        <v>0</v>
      </c>
      <c r="T14" s="70">
        <f t="shared" si="15"/>
        <v>0</v>
      </c>
      <c r="U14" s="70">
        <f t="shared" si="15"/>
        <v>0</v>
      </c>
      <c r="V14" s="70">
        <f t="shared" si="15"/>
        <v>0</v>
      </c>
      <c r="W14" s="70">
        <f t="shared" si="15"/>
        <v>0</v>
      </c>
      <c r="X14" s="70">
        <f t="shared" si="15"/>
        <v>0</v>
      </c>
      <c r="Y14" s="70">
        <f t="shared" si="15"/>
        <v>0</v>
      </c>
      <c r="Z14" s="70">
        <f t="shared" si="15"/>
        <v>0</v>
      </c>
      <c r="AA14" s="70">
        <f t="shared" si="15"/>
        <v>0</v>
      </c>
      <c r="AB14" s="70">
        <f t="shared" si="15"/>
        <v>0</v>
      </c>
      <c r="AC14" s="70">
        <f t="shared" si="15"/>
        <v>0</v>
      </c>
      <c r="AD14" s="70">
        <f t="shared" si="7"/>
        <v>0</v>
      </c>
    </row>
    <row r="15" spans="1:30" s="17" customFormat="1">
      <c r="A15" s="279" t="s">
        <v>358</v>
      </c>
      <c r="B15" s="60"/>
      <c r="C15" s="60">
        <f t="shared" ref="C15:M15" si="16">SUM(C10:C14)</f>
        <v>0</v>
      </c>
      <c r="D15" s="60">
        <f t="shared" si="16"/>
        <v>0</v>
      </c>
      <c r="E15" s="60">
        <f t="shared" si="16"/>
        <v>0</v>
      </c>
      <c r="F15" s="60">
        <f t="shared" si="16"/>
        <v>515</v>
      </c>
      <c r="G15" s="60">
        <f t="shared" si="16"/>
        <v>0</v>
      </c>
      <c r="H15" s="60">
        <f t="shared" si="16"/>
        <v>0</v>
      </c>
      <c r="I15" s="60">
        <f t="shared" si="16"/>
        <v>0</v>
      </c>
      <c r="J15" s="60">
        <f t="shared" si="16"/>
        <v>0</v>
      </c>
      <c r="K15" s="60">
        <f t="shared" si="16"/>
        <v>0</v>
      </c>
      <c r="L15" s="60">
        <f t="shared" si="16"/>
        <v>0</v>
      </c>
      <c r="M15" s="60">
        <f t="shared" si="16"/>
        <v>0</v>
      </c>
      <c r="N15" s="60">
        <f>SUM(N10:N14)</f>
        <v>6875</v>
      </c>
      <c r="O15" s="60">
        <f t="shared" si="5"/>
        <v>7390</v>
      </c>
      <c r="P15" s="279" t="s">
        <v>358</v>
      </c>
      <c r="Q15" s="60"/>
      <c r="R15" s="60">
        <f t="shared" ref="R15:AC15" si="17">SUM(R10:R14)</f>
        <v>0</v>
      </c>
      <c r="S15" s="60">
        <f t="shared" si="17"/>
        <v>0</v>
      </c>
      <c r="T15" s="60">
        <f t="shared" si="17"/>
        <v>0</v>
      </c>
      <c r="U15" s="60">
        <f t="shared" si="17"/>
        <v>3840</v>
      </c>
      <c r="V15" s="60">
        <f t="shared" si="17"/>
        <v>0</v>
      </c>
      <c r="W15" s="60">
        <f t="shared" si="17"/>
        <v>0</v>
      </c>
      <c r="X15" s="60">
        <f t="shared" si="17"/>
        <v>0</v>
      </c>
      <c r="Y15" s="60">
        <f t="shared" si="17"/>
        <v>0</v>
      </c>
      <c r="Z15" s="60">
        <f t="shared" si="17"/>
        <v>0</v>
      </c>
      <c r="AA15" s="60">
        <f t="shared" si="17"/>
        <v>0</v>
      </c>
      <c r="AB15" s="60">
        <f t="shared" si="17"/>
        <v>0</v>
      </c>
      <c r="AC15" s="60">
        <f t="shared" si="17"/>
        <v>0</v>
      </c>
      <c r="AD15" s="60">
        <f t="shared" si="7"/>
        <v>3840</v>
      </c>
    </row>
    <row r="16" spans="1:30" s="17" customFormat="1">
      <c r="A16" s="339"/>
      <c r="B16" s="60"/>
      <c r="C16" s="60"/>
      <c r="D16" s="60"/>
      <c r="E16" s="60"/>
      <c r="F16" s="60"/>
      <c r="G16" s="60"/>
      <c r="H16" s="60"/>
      <c r="I16" s="60"/>
      <c r="J16" s="60"/>
      <c r="K16" s="60"/>
      <c r="L16" s="60"/>
      <c r="M16" s="60"/>
      <c r="N16" s="60"/>
      <c r="O16" s="60"/>
      <c r="P16" s="339"/>
      <c r="Q16" s="60"/>
      <c r="R16" s="60"/>
      <c r="S16" s="60"/>
      <c r="T16" s="60"/>
      <c r="U16" s="60"/>
      <c r="V16" s="60"/>
      <c r="W16" s="60"/>
      <c r="X16" s="60"/>
      <c r="Y16" s="60"/>
      <c r="Z16" s="60"/>
      <c r="AA16" s="60"/>
      <c r="AB16" s="60"/>
      <c r="AC16" s="60"/>
      <c r="AD16" s="60"/>
    </row>
    <row r="17" spans="1:30" s="17" customFormat="1" ht="18">
      <c r="A17" s="465" t="s">
        <v>339</v>
      </c>
      <c r="B17" s="60"/>
      <c r="C17" s="60"/>
      <c r="D17" s="60"/>
      <c r="E17" s="60"/>
      <c r="F17" s="60"/>
      <c r="G17" s="60"/>
      <c r="H17" s="60"/>
      <c r="I17" s="60"/>
      <c r="J17" s="60"/>
      <c r="K17" s="60"/>
      <c r="L17" s="60"/>
      <c r="M17" s="60"/>
      <c r="N17" s="60"/>
      <c r="O17" s="60"/>
      <c r="P17" s="465" t="s">
        <v>339</v>
      </c>
      <c r="Q17" s="60"/>
      <c r="R17" s="60"/>
      <c r="S17" s="60"/>
      <c r="T17" s="60"/>
      <c r="U17" s="60"/>
      <c r="V17" s="60"/>
      <c r="W17" s="60"/>
      <c r="X17" s="60"/>
      <c r="Y17" s="60"/>
      <c r="Z17" s="60"/>
      <c r="AA17" s="60"/>
      <c r="AB17" s="60"/>
      <c r="AC17" s="60"/>
      <c r="AD17" s="60"/>
    </row>
    <row r="18" spans="1:30" s="17" customFormat="1">
      <c r="A18" s="339"/>
      <c r="B18" s="60"/>
      <c r="C18" s="60"/>
      <c r="D18" s="60"/>
      <c r="E18" s="60"/>
      <c r="F18" s="60"/>
      <c r="G18" s="60"/>
      <c r="H18" s="60"/>
      <c r="I18" s="60"/>
      <c r="J18" s="60"/>
      <c r="K18" s="60"/>
      <c r="L18" s="60"/>
      <c r="M18" s="60"/>
      <c r="N18" s="60"/>
      <c r="O18" s="60"/>
      <c r="P18" s="339"/>
      <c r="Q18" s="60"/>
      <c r="R18" s="60"/>
      <c r="S18" s="60"/>
      <c r="T18" s="60"/>
      <c r="U18" s="60"/>
      <c r="V18" s="60"/>
      <c r="W18" s="60"/>
      <c r="X18" s="60"/>
      <c r="Y18" s="60"/>
      <c r="Z18" s="60"/>
      <c r="AA18" s="60"/>
      <c r="AB18" s="60"/>
      <c r="AC18" s="60"/>
      <c r="AD18" s="60"/>
    </row>
    <row r="19" spans="1:30" s="17" customFormat="1">
      <c r="A19" s="279" t="str">
        <f>+A10</f>
        <v>BASKETBALL PLAYOFFS</v>
      </c>
      <c r="B19" s="60"/>
      <c r="C19" s="60">
        <f>+C113</f>
        <v>0</v>
      </c>
      <c r="D19" s="60">
        <f t="shared" ref="D19:N19" si="18">+D113</f>
        <v>0</v>
      </c>
      <c r="E19" s="60">
        <f t="shared" si="18"/>
        <v>0</v>
      </c>
      <c r="F19" s="60">
        <f t="shared" si="18"/>
        <v>272</v>
      </c>
      <c r="G19" s="60">
        <f t="shared" si="18"/>
        <v>0</v>
      </c>
      <c r="H19" s="60">
        <f t="shared" si="18"/>
        <v>0</v>
      </c>
      <c r="I19" s="60">
        <f t="shared" si="18"/>
        <v>0</v>
      </c>
      <c r="J19" s="60">
        <f t="shared" si="18"/>
        <v>0</v>
      </c>
      <c r="K19" s="60">
        <f t="shared" si="18"/>
        <v>0</v>
      </c>
      <c r="L19" s="60">
        <f t="shared" si="18"/>
        <v>0</v>
      </c>
      <c r="M19" s="60">
        <f t="shared" si="18"/>
        <v>0</v>
      </c>
      <c r="N19" s="60">
        <f t="shared" si="18"/>
        <v>0</v>
      </c>
      <c r="O19" s="60">
        <f t="shared" ref="O19:O24" si="19">SUM(C19:N19)</f>
        <v>272</v>
      </c>
      <c r="P19" s="279" t="str">
        <f>+P10</f>
        <v>Program #1 Name</v>
      </c>
      <c r="Q19" s="60"/>
      <c r="R19" s="60">
        <f>+R113</f>
        <v>0</v>
      </c>
      <c r="S19" s="60">
        <f t="shared" ref="S19:AC19" si="20">+S113</f>
        <v>0</v>
      </c>
      <c r="T19" s="60">
        <f t="shared" si="20"/>
        <v>0</v>
      </c>
      <c r="U19" s="60">
        <f t="shared" si="20"/>
        <v>880</v>
      </c>
      <c r="V19" s="60">
        <f t="shared" si="20"/>
        <v>0</v>
      </c>
      <c r="W19" s="60">
        <f t="shared" si="20"/>
        <v>0</v>
      </c>
      <c r="X19" s="60">
        <f t="shared" si="20"/>
        <v>0</v>
      </c>
      <c r="Y19" s="60">
        <f t="shared" si="20"/>
        <v>0</v>
      </c>
      <c r="Z19" s="60">
        <f t="shared" si="20"/>
        <v>0</v>
      </c>
      <c r="AA19" s="60">
        <f t="shared" si="20"/>
        <v>0</v>
      </c>
      <c r="AB19" s="60">
        <f t="shared" si="20"/>
        <v>0</v>
      </c>
      <c r="AC19" s="60">
        <f t="shared" si="20"/>
        <v>0</v>
      </c>
      <c r="AD19" s="60">
        <f t="shared" ref="AD19:AD24" si="21">SUM(R19:AC19)</f>
        <v>880</v>
      </c>
    </row>
    <row r="20" spans="1:30" s="17" customFormat="1">
      <c r="A20" s="279" t="str">
        <f>+A11</f>
        <v>GRADUATION</v>
      </c>
      <c r="B20" s="60"/>
      <c r="C20" s="60">
        <f>+C171</f>
        <v>0</v>
      </c>
      <c r="D20" s="60">
        <f t="shared" ref="D20:N20" si="22">+D171</f>
        <v>0</v>
      </c>
      <c r="E20" s="60">
        <f t="shared" si="22"/>
        <v>0</v>
      </c>
      <c r="F20" s="60">
        <f t="shared" si="22"/>
        <v>0</v>
      </c>
      <c r="G20" s="60">
        <f t="shared" si="22"/>
        <v>0</v>
      </c>
      <c r="H20" s="60">
        <f t="shared" si="22"/>
        <v>0</v>
      </c>
      <c r="I20" s="60">
        <f t="shared" si="22"/>
        <v>0</v>
      </c>
      <c r="J20" s="60">
        <f t="shared" si="22"/>
        <v>0</v>
      </c>
      <c r="K20" s="60">
        <f t="shared" si="22"/>
        <v>0</v>
      </c>
      <c r="L20" s="60">
        <f t="shared" si="22"/>
        <v>0</v>
      </c>
      <c r="M20" s="60">
        <f t="shared" si="22"/>
        <v>0</v>
      </c>
      <c r="N20" s="60">
        <f t="shared" si="22"/>
        <v>0</v>
      </c>
      <c r="O20" s="60">
        <f t="shared" si="19"/>
        <v>0</v>
      </c>
      <c r="P20" s="279" t="str">
        <f>+P11</f>
        <v>Program #2 Name</v>
      </c>
      <c r="Q20" s="60"/>
      <c r="R20" s="60">
        <f>+R171</f>
        <v>0</v>
      </c>
      <c r="S20" s="60">
        <f t="shared" ref="S20:AC20" si="23">+S171</f>
        <v>0</v>
      </c>
      <c r="T20" s="60">
        <f t="shared" si="23"/>
        <v>0</v>
      </c>
      <c r="U20" s="60">
        <f t="shared" si="23"/>
        <v>0</v>
      </c>
      <c r="V20" s="60">
        <f t="shared" si="23"/>
        <v>0</v>
      </c>
      <c r="W20" s="60">
        <f t="shared" si="23"/>
        <v>0</v>
      </c>
      <c r="X20" s="60">
        <f t="shared" si="23"/>
        <v>0</v>
      </c>
      <c r="Y20" s="60">
        <f t="shared" si="23"/>
        <v>0</v>
      </c>
      <c r="Z20" s="60">
        <f t="shared" si="23"/>
        <v>0</v>
      </c>
      <c r="AA20" s="60">
        <f t="shared" si="23"/>
        <v>0</v>
      </c>
      <c r="AB20" s="60">
        <f t="shared" si="23"/>
        <v>0</v>
      </c>
      <c r="AC20" s="60">
        <f t="shared" si="23"/>
        <v>0</v>
      </c>
      <c r="AD20" s="60">
        <f t="shared" si="21"/>
        <v>0</v>
      </c>
    </row>
    <row r="21" spans="1:30" s="17" customFormat="1">
      <c r="A21" s="279" t="str">
        <f>+A12</f>
        <v>Program #3 Name</v>
      </c>
      <c r="B21" s="60"/>
      <c r="C21" s="60">
        <f>+C229</f>
        <v>0</v>
      </c>
      <c r="D21" s="60">
        <f t="shared" ref="D21:N21" si="24">+D229</f>
        <v>0</v>
      </c>
      <c r="E21" s="60">
        <f t="shared" si="24"/>
        <v>0</v>
      </c>
      <c r="F21" s="60">
        <f t="shared" si="24"/>
        <v>0</v>
      </c>
      <c r="G21" s="60">
        <f t="shared" si="24"/>
        <v>0</v>
      </c>
      <c r="H21" s="60">
        <f t="shared" si="24"/>
        <v>0</v>
      </c>
      <c r="I21" s="60">
        <f t="shared" si="24"/>
        <v>0</v>
      </c>
      <c r="J21" s="60">
        <f t="shared" si="24"/>
        <v>0</v>
      </c>
      <c r="K21" s="60">
        <f t="shared" si="24"/>
        <v>0</v>
      </c>
      <c r="L21" s="60">
        <f t="shared" si="24"/>
        <v>0</v>
      </c>
      <c r="M21" s="60">
        <f t="shared" si="24"/>
        <v>0</v>
      </c>
      <c r="N21" s="60">
        <f t="shared" si="24"/>
        <v>0</v>
      </c>
      <c r="O21" s="60">
        <f t="shared" si="19"/>
        <v>0</v>
      </c>
      <c r="P21" s="279" t="str">
        <f>+P12</f>
        <v>Program #3 Name</v>
      </c>
      <c r="Q21" s="60"/>
      <c r="R21" s="60">
        <f>+R229</f>
        <v>0</v>
      </c>
      <c r="S21" s="60">
        <f t="shared" ref="S21:AC21" si="25">+S229</f>
        <v>0</v>
      </c>
      <c r="T21" s="60">
        <f t="shared" si="25"/>
        <v>0</v>
      </c>
      <c r="U21" s="60">
        <f t="shared" si="25"/>
        <v>0</v>
      </c>
      <c r="V21" s="60">
        <f t="shared" si="25"/>
        <v>0</v>
      </c>
      <c r="W21" s="60">
        <f t="shared" si="25"/>
        <v>0</v>
      </c>
      <c r="X21" s="60">
        <f t="shared" si="25"/>
        <v>0</v>
      </c>
      <c r="Y21" s="60">
        <f t="shared" si="25"/>
        <v>0</v>
      </c>
      <c r="Z21" s="60">
        <f t="shared" si="25"/>
        <v>0</v>
      </c>
      <c r="AA21" s="60">
        <f t="shared" si="25"/>
        <v>0</v>
      </c>
      <c r="AB21" s="60">
        <f t="shared" si="25"/>
        <v>0</v>
      </c>
      <c r="AC21" s="60">
        <f t="shared" si="25"/>
        <v>0</v>
      </c>
      <c r="AD21" s="60">
        <f t="shared" si="21"/>
        <v>0</v>
      </c>
    </row>
    <row r="22" spans="1:30" s="17" customFormat="1">
      <c r="A22" s="279" t="str">
        <f>+A13</f>
        <v>Program #4 Name</v>
      </c>
      <c r="B22" s="60"/>
      <c r="C22" s="60">
        <f>+C288</f>
        <v>0</v>
      </c>
      <c r="D22" s="60">
        <f t="shared" ref="D22:N22" si="26">+D288</f>
        <v>0</v>
      </c>
      <c r="E22" s="60">
        <f t="shared" si="26"/>
        <v>0</v>
      </c>
      <c r="F22" s="60">
        <f t="shared" si="26"/>
        <v>0</v>
      </c>
      <c r="G22" s="60">
        <f t="shared" si="26"/>
        <v>0</v>
      </c>
      <c r="H22" s="60">
        <f t="shared" si="26"/>
        <v>0</v>
      </c>
      <c r="I22" s="60">
        <f t="shared" si="26"/>
        <v>0</v>
      </c>
      <c r="J22" s="60">
        <f t="shared" si="26"/>
        <v>0</v>
      </c>
      <c r="K22" s="60">
        <f t="shared" si="26"/>
        <v>0</v>
      </c>
      <c r="L22" s="60">
        <f t="shared" si="26"/>
        <v>0</v>
      </c>
      <c r="M22" s="60">
        <f t="shared" si="26"/>
        <v>0</v>
      </c>
      <c r="N22" s="60">
        <f t="shared" si="26"/>
        <v>0</v>
      </c>
      <c r="O22" s="60">
        <f t="shared" si="19"/>
        <v>0</v>
      </c>
      <c r="P22" s="279" t="str">
        <f>+P13</f>
        <v>Program #4 Name</v>
      </c>
      <c r="Q22" s="60"/>
      <c r="R22" s="60">
        <f>+R288</f>
        <v>0</v>
      </c>
      <c r="S22" s="60">
        <f t="shared" ref="S22:AC22" si="27">+S288</f>
        <v>0</v>
      </c>
      <c r="T22" s="60">
        <f t="shared" si="27"/>
        <v>0</v>
      </c>
      <c r="U22" s="60">
        <f t="shared" si="27"/>
        <v>0</v>
      </c>
      <c r="V22" s="60">
        <f t="shared" si="27"/>
        <v>0</v>
      </c>
      <c r="W22" s="60">
        <f t="shared" si="27"/>
        <v>0</v>
      </c>
      <c r="X22" s="60">
        <f t="shared" si="27"/>
        <v>0</v>
      </c>
      <c r="Y22" s="60">
        <f t="shared" si="27"/>
        <v>0</v>
      </c>
      <c r="Z22" s="60">
        <f t="shared" si="27"/>
        <v>0</v>
      </c>
      <c r="AA22" s="60">
        <f t="shared" si="27"/>
        <v>0</v>
      </c>
      <c r="AB22" s="60">
        <f t="shared" si="27"/>
        <v>0</v>
      </c>
      <c r="AC22" s="60">
        <f t="shared" si="27"/>
        <v>0</v>
      </c>
      <c r="AD22" s="60">
        <f t="shared" si="21"/>
        <v>0</v>
      </c>
    </row>
    <row r="23" spans="1:30" s="17" customFormat="1">
      <c r="A23" s="282" t="str">
        <f>+A14</f>
        <v>Program #5 Name</v>
      </c>
      <c r="B23" s="70"/>
      <c r="C23" s="70">
        <f>+C347</f>
        <v>0</v>
      </c>
      <c r="D23" s="70">
        <f t="shared" ref="D23:N23" si="28">+D347</f>
        <v>0</v>
      </c>
      <c r="E23" s="70">
        <f t="shared" si="28"/>
        <v>0</v>
      </c>
      <c r="F23" s="70">
        <f t="shared" si="28"/>
        <v>0</v>
      </c>
      <c r="G23" s="70">
        <f t="shared" si="28"/>
        <v>0</v>
      </c>
      <c r="H23" s="70">
        <f t="shared" si="28"/>
        <v>0</v>
      </c>
      <c r="I23" s="70">
        <f t="shared" si="28"/>
        <v>0</v>
      </c>
      <c r="J23" s="70">
        <f t="shared" si="28"/>
        <v>0</v>
      </c>
      <c r="K23" s="70">
        <f t="shared" si="28"/>
        <v>0</v>
      </c>
      <c r="L23" s="70">
        <f t="shared" si="28"/>
        <v>0</v>
      </c>
      <c r="M23" s="70">
        <f t="shared" si="28"/>
        <v>0</v>
      </c>
      <c r="N23" s="70">
        <f t="shared" si="28"/>
        <v>0</v>
      </c>
      <c r="O23" s="70">
        <f t="shared" si="19"/>
        <v>0</v>
      </c>
      <c r="P23" s="282" t="str">
        <f>+P14</f>
        <v>Program #5 Name</v>
      </c>
      <c r="Q23" s="70"/>
      <c r="R23" s="70">
        <f>+R347</f>
        <v>0</v>
      </c>
      <c r="S23" s="70">
        <f t="shared" ref="S23:AC23" si="29">+S347</f>
        <v>0</v>
      </c>
      <c r="T23" s="70">
        <f t="shared" si="29"/>
        <v>0</v>
      </c>
      <c r="U23" s="70">
        <f t="shared" si="29"/>
        <v>0</v>
      </c>
      <c r="V23" s="70">
        <f t="shared" si="29"/>
        <v>0</v>
      </c>
      <c r="W23" s="70">
        <f t="shared" si="29"/>
        <v>0</v>
      </c>
      <c r="X23" s="70">
        <f t="shared" si="29"/>
        <v>0</v>
      </c>
      <c r="Y23" s="70">
        <f t="shared" si="29"/>
        <v>0</v>
      </c>
      <c r="Z23" s="70">
        <f t="shared" si="29"/>
        <v>0</v>
      </c>
      <c r="AA23" s="70">
        <f t="shared" si="29"/>
        <v>0</v>
      </c>
      <c r="AB23" s="70">
        <f t="shared" si="29"/>
        <v>0</v>
      </c>
      <c r="AC23" s="70">
        <f t="shared" si="29"/>
        <v>0</v>
      </c>
      <c r="AD23" s="70">
        <f t="shared" si="21"/>
        <v>0</v>
      </c>
    </row>
    <row r="24" spans="1:30" s="17" customFormat="1">
      <c r="A24" s="279" t="s">
        <v>360</v>
      </c>
      <c r="B24" s="60"/>
      <c r="C24" s="60">
        <f>SUM(C19:C23)</f>
        <v>0</v>
      </c>
      <c r="D24" s="60">
        <f t="shared" ref="D24:N24" si="30">SUM(D19:D23)</f>
        <v>0</v>
      </c>
      <c r="E24" s="60">
        <f t="shared" si="30"/>
        <v>0</v>
      </c>
      <c r="F24" s="60">
        <f t="shared" si="30"/>
        <v>272</v>
      </c>
      <c r="G24" s="60">
        <f t="shared" si="30"/>
        <v>0</v>
      </c>
      <c r="H24" s="60">
        <f t="shared" si="30"/>
        <v>0</v>
      </c>
      <c r="I24" s="60">
        <f t="shared" si="30"/>
        <v>0</v>
      </c>
      <c r="J24" s="60">
        <f t="shared" si="30"/>
        <v>0</v>
      </c>
      <c r="K24" s="60">
        <f t="shared" si="30"/>
        <v>0</v>
      </c>
      <c r="L24" s="60">
        <f t="shared" si="30"/>
        <v>0</v>
      </c>
      <c r="M24" s="60">
        <f t="shared" si="30"/>
        <v>0</v>
      </c>
      <c r="N24" s="60">
        <f t="shared" si="30"/>
        <v>0</v>
      </c>
      <c r="O24" s="60">
        <f t="shared" si="19"/>
        <v>272</v>
      </c>
      <c r="P24" s="279" t="s">
        <v>360</v>
      </c>
      <c r="Q24" s="60"/>
      <c r="R24" s="60">
        <f t="shared" ref="R24:AC24" si="31">SUM(R19:R23)</f>
        <v>0</v>
      </c>
      <c r="S24" s="60">
        <f t="shared" si="31"/>
        <v>0</v>
      </c>
      <c r="T24" s="60">
        <f t="shared" si="31"/>
        <v>0</v>
      </c>
      <c r="U24" s="60">
        <f t="shared" si="31"/>
        <v>880</v>
      </c>
      <c r="V24" s="60">
        <f t="shared" si="31"/>
        <v>0</v>
      </c>
      <c r="W24" s="60">
        <f t="shared" si="31"/>
        <v>0</v>
      </c>
      <c r="X24" s="60">
        <f t="shared" si="31"/>
        <v>0</v>
      </c>
      <c r="Y24" s="60">
        <f t="shared" si="31"/>
        <v>0</v>
      </c>
      <c r="Z24" s="60">
        <f t="shared" si="31"/>
        <v>0</v>
      </c>
      <c r="AA24" s="60">
        <f t="shared" si="31"/>
        <v>0</v>
      </c>
      <c r="AB24" s="60">
        <f t="shared" si="31"/>
        <v>0</v>
      </c>
      <c r="AC24" s="60">
        <f t="shared" si="31"/>
        <v>0</v>
      </c>
      <c r="AD24" s="60">
        <f t="shared" si="21"/>
        <v>880</v>
      </c>
    </row>
    <row r="25" spans="1:30" s="17" customFormat="1">
      <c r="A25" s="339"/>
      <c r="B25" s="60"/>
      <c r="C25" s="60"/>
      <c r="D25" s="60"/>
      <c r="E25" s="60"/>
      <c r="F25" s="60"/>
      <c r="G25" s="60"/>
      <c r="H25" s="60"/>
      <c r="I25" s="60"/>
      <c r="J25" s="60"/>
      <c r="K25" s="60"/>
      <c r="L25" s="60"/>
      <c r="M25" s="60"/>
      <c r="N25" s="60"/>
      <c r="O25" s="60"/>
      <c r="P25" s="339"/>
      <c r="Q25" s="60"/>
      <c r="R25" s="60"/>
      <c r="S25" s="60"/>
      <c r="T25" s="60"/>
      <c r="U25" s="60"/>
      <c r="V25" s="60"/>
      <c r="W25" s="60"/>
      <c r="X25" s="60"/>
      <c r="Y25" s="60"/>
      <c r="Z25" s="60"/>
      <c r="AA25" s="60"/>
      <c r="AB25" s="60"/>
      <c r="AC25" s="60"/>
      <c r="AD25" s="60"/>
    </row>
    <row r="26" spans="1:30" s="17" customFormat="1" ht="18">
      <c r="A26" s="465" t="s">
        <v>357</v>
      </c>
      <c r="B26" s="60"/>
      <c r="C26" s="60"/>
      <c r="D26" s="60"/>
      <c r="E26" s="60"/>
      <c r="F26" s="60"/>
      <c r="G26" s="60"/>
      <c r="H26" s="60"/>
      <c r="I26" s="60"/>
      <c r="J26" s="60"/>
      <c r="K26" s="60"/>
      <c r="L26" s="60"/>
      <c r="M26" s="60"/>
      <c r="N26" s="60"/>
      <c r="O26" s="60"/>
      <c r="P26" s="465" t="s">
        <v>357</v>
      </c>
      <c r="Q26" s="60"/>
      <c r="R26" s="60"/>
      <c r="S26" s="60"/>
      <c r="T26" s="60"/>
      <c r="U26" s="60"/>
      <c r="V26" s="60"/>
      <c r="W26" s="60"/>
      <c r="X26" s="60"/>
      <c r="Y26" s="60"/>
      <c r="Z26" s="60"/>
      <c r="AA26" s="60"/>
      <c r="AB26" s="60"/>
      <c r="AC26" s="60"/>
      <c r="AD26" s="60"/>
    </row>
    <row r="27" spans="1:30" s="17" customFormat="1">
      <c r="A27" s="339"/>
      <c r="B27" s="60"/>
      <c r="C27" s="60"/>
      <c r="D27" s="60"/>
      <c r="E27" s="60"/>
      <c r="F27" s="60"/>
      <c r="G27" s="60"/>
      <c r="H27" s="60"/>
      <c r="I27" s="60"/>
      <c r="J27" s="60"/>
      <c r="K27" s="60"/>
      <c r="L27" s="60"/>
      <c r="M27" s="60"/>
      <c r="N27" s="60"/>
      <c r="O27" s="60"/>
      <c r="P27" s="339"/>
      <c r="Q27" s="60"/>
      <c r="R27" s="60"/>
      <c r="S27" s="60"/>
      <c r="T27" s="60"/>
      <c r="U27" s="60"/>
      <c r="V27" s="60"/>
      <c r="W27" s="60"/>
      <c r="X27" s="60"/>
      <c r="Y27" s="60"/>
      <c r="Z27" s="60"/>
      <c r="AA27" s="60"/>
      <c r="AB27" s="60"/>
      <c r="AC27" s="60"/>
      <c r="AD27" s="60"/>
    </row>
    <row r="28" spans="1:30" s="17" customFormat="1">
      <c r="A28" s="279" t="str">
        <f>+A10</f>
        <v>BASKETBALL PLAYOFFS</v>
      </c>
      <c r="B28" s="60"/>
      <c r="C28" s="60">
        <f>+C114</f>
        <v>0</v>
      </c>
      <c r="D28" s="60">
        <f t="shared" ref="D28:N28" si="32">+D114</f>
        <v>0</v>
      </c>
      <c r="E28" s="60">
        <f t="shared" si="32"/>
        <v>0</v>
      </c>
      <c r="F28" s="60">
        <f t="shared" si="32"/>
        <v>243</v>
      </c>
      <c r="G28" s="60">
        <f t="shared" si="32"/>
        <v>0</v>
      </c>
      <c r="H28" s="60">
        <f t="shared" si="32"/>
        <v>0</v>
      </c>
      <c r="I28" s="60">
        <f t="shared" si="32"/>
        <v>0</v>
      </c>
      <c r="J28" s="60">
        <f t="shared" si="32"/>
        <v>0</v>
      </c>
      <c r="K28" s="60">
        <f t="shared" si="32"/>
        <v>0</v>
      </c>
      <c r="L28" s="60">
        <f t="shared" si="32"/>
        <v>0</v>
      </c>
      <c r="M28" s="60">
        <f t="shared" si="32"/>
        <v>0</v>
      </c>
      <c r="N28" s="60">
        <f t="shared" si="32"/>
        <v>0</v>
      </c>
      <c r="O28" s="60">
        <f t="shared" ref="O28:O33" si="33">SUM(C28:N28)</f>
        <v>243</v>
      </c>
      <c r="P28" s="279" t="str">
        <f>+P10</f>
        <v>Program #1 Name</v>
      </c>
      <c r="Q28" s="60"/>
      <c r="R28" s="60">
        <f>+R114</f>
        <v>0</v>
      </c>
      <c r="S28" s="60">
        <f t="shared" ref="S28:AC28" si="34">+S114</f>
        <v>0</v>
      </c>
      <c r="T28" s="60">
        <f t="shared" si="34"/>
        <v>0</v>
      </c>
      <c r="U28" s="60">
        <f t="shared" si="34"/>
        <v>2960</v>
      </c>
      <c r="V28" s="60">
        <f t="shared" si="34"/>
        <v>0</v>
      </c>
      <c r="W28" s="60">
        <f t="shared" si="34"/>
        <v>0</v>
      </c>
      <c r="X28" s="60">
        <f t="shared" si="34"/>
        <v>0</v>
      </c>
      <c r="Y28" s="60">
        <f t="shared" si="34"/>
        <v>0</v>
      </c>
      <c r="Z28" s="60">
        <f t="shared" si="34"/>
        <v>0</v>
      </c>
      <c r="AA28" s="60">
        <f t="shared" si="34"/>
        <v>0</v>
      </c>
      <c r="AB28" s="60">
        <f t="shared" si="34"/>
        <v>0</v>
      </c>
      <c r="AC28" s="60">
        <f t="shared" si="34"/>
        <v>0</v>
      </c>
      <c r="AD28" s="60">
        <f t="shared" ref="AD28:AD33" si="35">SUM(R28:AC28)</f>
        <v>2960</v>
      </c>
    </row>
    <row r="29" spans="1:30" s="17" customFormat="1">
      <c r="A29" s="279" t="str">
        <f>+A11</f>
        <v>GRADUATION</v>
      </c>
      <c r="B29" s="60"/>
      <c r="C29" s="60">
        <f>+C172</f>
        <v>0</v>
      </c>
      <c r="D29" s="60">
        <f t="shared" ref="D29:N29" si="36">+D172</f>
        <v>0</v>
      </c>
      <c r="E29" s="60">
        <f t="shared" si="36"/>
        <v>0</v>
      </c>
      <c r="F29" s="60">
        <f t="shared" si="36"/>
        <v>0</v>
      </c>
      <c r="G29" s="60">
        <f t="shared" si="36"/>
        <v>0</v>
      </c>
      <c r="H29" s="60">
        <f t="shared" si="36"/>
        <v>0</v>
      </c>
      <c r="I29" s="60">
        <f t="shared" si="36"/>
        <v>0</v>
      </c>
      <c r="J29" s="60">
        <f t="shared" si="36"/>
        <v>0</v>
      </c>
      <c r="K29" s="60">
        <f t="shared" si="36"/>
        <v>0</v>
      </c>
      <c r="L29" s="60">
        <f t="shared" si="36"/>
        <v>0</v>
      </c>
      <c r="M29" s="60">
        <f t="shared" si="36"/>
        <v>0</v>
      </c>
      <c r="N29" s="60">
        <f t="shared" si="36"/>
        <v>6875</v>
      </c>
      <c r="O29" s="60">
        <f t="shared" si="33"/>
        <v>6875</v>
      </c>
      <c r="P29" s="279" t="str">
        <f>+P11</f>
        <v>Program #2 Name</v>
      </c>
      <c r="Q29" s="60"/>
      <c r="R29" s="60">
        <f>+R172</f>
        <v>0</v>
      </c>
      <c r="S29" s="60">
        <f t="shared" ref="S29:AC29" si="37">+S172</f>
        <v>0</v>
      </c>
      <c r="T29" s="60">
        <f t="shared" si="37"/>
        <v>0</v>
      </c>
      <c r="U29" s="60">
        <f t="shared" si="37"/>
        <v>0</v>
      </c>
      <c r="V29" s="60">
        <f t="shared" si="37"/>
        <v>0</v>
      </c>
      <c r="W29" s="60">
        <f t="shared" si="37"/>
        <v>0</v>
      </c>
      <c r="X29" s="60">
        <f t="shared" si="37"/>
        <v>0</v>
      </c>
      <c r="Y29" s="60">
        <f t="shared" si="37"/>
        <v>0</v>
      </c>
      <c r="Z29" s="60">
        <f t="shared" si="37"/>
        <v>0</v>
      </c>
      <c r="AA29" s="60">
        <f t="shared" si="37"/>
        <v>0</v>
      </c>
      <c r="AB29" s="60">
        <f t="shared" si="37"/>
        <v>0</v>
      </c>
      <c r="AC29" s="60">
        <f t="shared" si="37"/>
        <v>0</v>
      </c>
      <c r="AD29" s="60">
        <f t="shared" si="35"/>
        <v>0</v>
      </c>
    </row>
    <row r="30" spans="1:30" s="17" customFormat="1">
      <c r="A30" s="279" t="str">
        <f>+A12</f>
        <v>Program #3 Name</v>
      </c>
      <c r="B30" s="60"/>
      <c r="C30" s="60">
        <f>+C231</f>
        <v>0</v>
      </c>
      <c r="D30" s="60">
        <f t="shared" ref="D30:N30" si="38">+D231</f>
        <v>0</v>
      </c>
      <c r="E30" s="60">
        <f t="shared" si="38"/>
        <v>0</v>
      </c>
      <c r="F30" s="60">
        <f t="shared" si="38"/>
        <v>0</v>
      </c>
      <c r="G30" s="60">
        <f t="shared" si="38"/>
        <v>0</v>
      </c>
      <c r="H30" s="60">
        <f t="shared" si="38"/>
        <v>0</v>
      </c>
      <c r="I30" s="60">
        <f t="shared" si="38"/>
        <v>0</v>
      </c>
      <c r="J30" s="60">
        <f t="shared" si="38"/>
        <v>0</v>
      </c>
      <c r="K30" s="60">
        <f t="shared" si="38"/>
        <v>0</v>
      </c>
      <c r="L30" s="60">
        <f t="shared" si="38"/>
        <v>0</v>
      </c>
      <c r="M30" s="60">
        <f t="shared" si="38"/>
        <v>0</v>
      </c>
      <c r="N30" s="60">
        <f t="shared" si="38"/>
        <v>0</v>
      </c>
      <c r="O30" s="60">
        <f t="shared" si="33"/>
        <v>0</v>
      </c>
      <c r="P30" s="279" t="str">
        <f>+P12</f>
        <v>Program #3 Name</v>
      </c>
      <c r="Q30" s="60"/>
      <c r="R30" s="60">
        <f>+R231</f>
        <v>0</v>
      </c>
      <c r="S30" s="60">
        <f t="shared" ref="S30:AC30" si="39">+S231</f>
        <v>0</v>
      </c>
      <c r="T30" s="60">
        <f t="shared" si="39"/>
        <v>0</v>
      </c>
      <c r="U30" s="60">
        <f t="shared" si="39"/>
        <v>0</v>
      </c>
      <c r="V30" s="60">
        <f t="shared" si="39"/>
        <v>0</v>
      </c>
      <c r="W30" s="60">
        <f t="shared" si="39"/>
        <v>0</v>
      </c>
      <c r="X30" s="60">
        <f t="shared" si="39"/>
        <v>0</v>
      </c>
      <c r="Y30" s="60">
        <f t="shared" si="39"/>
        <v>0</v>
      </c>
      <c r="Z30" s="60">
        <f t="shared" si="39"/>
        <v>0</v>
      </c>
      <c r="AA30" s="60">
        <f t="shared" si="39"/>
        <v>0</v>
      </c>
      <c r="AB30" s="60">
        <f t="shared" si="39"/>
        <v>0</v>
      </c>
      <c r="AC30" s="60">
        <f t="shared" si="39"/>
        <v>0</v>
      </c>
      <c r="AD30" s="60">
        <f t="shared" si="35"/>
        <v>0</v>
      </c>
    </row>
    <row r="31" spans="1:30" s="17" customFormat="1">
      <c r="A31" s="279" t="str">
        <f>+A13</f>
        <v>Program #4 Name</v>
      </c>
      <c r="B31" s="60"/>
      <c r="C31" s="60">
        <f>+C288</f>
        <v>0</v>
      </c>
      <c r="D31" s="60">
        <f t="shared" ref="D31:N31" si="40">+D288</f>
        <v>0</v>
      </c>
      <c r="E31" s="60">
        <f t="shared" si="40"/>
        <v>0</v>
      </c>
      <c r="F31" s="60">
        <f t="shared" si="40"/>
        <v>0</v>
      </c>
      <c r="G31" s="60">
        <f t="shared" si="40"/>
        <v>0</v>
      </c>
      <c r="H31" s="60">
        <f t="shared" si="40"/>
        <v>0</v>
      </c>
      <c r="I31" s="60">
        <f t="shared" si="40"/>
        <v>0</v>
      </c>
      <c r="J31" s="60">
        <f t="shared" si="40"/>
        <v>0</v>
      </c>
      <c r="K31" s="60">
        <f t="shared" si="40"/>
        <v>0</v>
      </c>
      <c r="L31" s="60">
        <f t="shared" si="40"/>
        <v>0</v>
      </c>
      <c r="M31" s="60">
        <f t="shared" si="40"/>
        <v>0</v>
      </c>
      <c r="N31" s="60">
        <f t="shared" si="40"/>
        <v>0</v>
      </c>
      <c r="O31" s="60">
        <f t="shared" si="33"/>
        <v>0</v>
      </c>
      <c r="P31" s="279" t="str">
        <f>+P13</f>
        <v>Program #4 Name</v>
      </c>
      <c r="Q31" s="60"/>
      <c r="R31" s="60">
        <f>+R288</f>
        <v>0</v>
      </c>
      <c r="S31" s="60">
        <f t="shared" ref="S31:AC31" si="41">+S288</f>
        <v>0</v>
      </c>
      <c r="T31" s="60">
        <f t="shared" si="41"/>
        <v>0</v>
      </c>
      <c r="U31" s="60">
        <f t="shared" si="41"/>
        <v>0</v>
      </c>
      <c r="V31" s="60">
        <f t="shared" si="41"/>
        <v>0</v>
      </c>
      <c r="W31" s="60">
        <f t="shared" si="41"/>
        <v>0</v>
      </c>
      <c r="X31" s="60">
        <f t="shared" si="41"/>
        <v>0</v>
      </c>
      <c r="Y31" s="60">
        <f t="shared" si="41"/>
        <v>0</v>
      </c>
      <c r="Z31" s="60">
        <f t="shared" si="41"/>
        <v>0</v>
      </c>
      <c r="AA31" s="60">
        <f t="shared" si="41"/>
        <v>0</v>
      </c>
      <c r="AB31" s="60">
        <f t="shared" si="41"/>
        <v>0</v>
      </c>
      <c r="AC31" s="60">
        <f t="shared" si="41"/>
        <v>0</v>
      </c>
      <c r="AD31" s="60">
        <f t="shared" si="35"/>
        <v>0</v>
      </c>
    </row>
    <row r="32" spans="1:30" s="17" customFormat="1">
      <c r="A32" s="282" t="str">
        <f>+A14</f>
        <v>Program #5 Name</v>
      </c>
      <c r="B32" s="70"/>
      <c r="C32" s="70">
        <f>+C349</f>
        <v>0</v>
      </c>
      <c r="D32" s="70">
        <f t="shared" ref="D32:N32" si="42">+D349</f>
        <v>0</v>
      </c>
      <c r="E32" s="70">
        <f t="shared" si="42"/>
        <v>0</v>
      </c>
      <c r="F32" s="70">
        <f t="shared" si="42"/>
        <v>0</v>
      </c>
      <c r="G32" s="70">
        <f t="shared" si="42"/>
        <v>0</v>
      </c>
      <c r="H32" s="70">
        <f t="shared" si="42"/>
        <v>0</v>
      </c>
      <c r="I32" s="70">
        <f t="shared" si="42"/>
        <v>0</v>
      </c>
      <c r="J32" s="70">
        <f t="shared" si="42"/>
        <v>0</v>
      </c>
      <c r="K32" s="70">
        <f t="shared" si="42"/>
        <v>0</v>
      </c>
      <c r="L32" s="70">
        <f t="shared" si="42"/>
        <v>0</v>
      </c>
      <c r="M32" s="70">
        <f t="shared" si="42"/>
        <v>0</v>
      </c>
      <c r="N32" s="70">
        <f t="shared" si="42"/>
        <v>0</v>
      </c>
      <c r="O32" s="70">
        <f t="shared" si="33"/>
        <v>0</v>
      </c>
      <c r="P32" s="282" t="str">
        <f>+P14</f>
        <v>Program #5 Name</v>
      </c>
      <c r="Q32" s="70"/>
      <c r="R32" s="70">
        <f>+R349</f>
        <v>0</v>
      </c>
      <c r="S32" s="70">
        <f t="shared" ref="S32:AC32" si="43">+S349</f>
        <v>0</v>
      </c>
      <c r="T32" s="70">
        <f t="shared" si="43"/>
        <v>0</v>
      </c>
      <c r="U32" s="70">
        <f t="shared" si="43"/>
        <v>0</v>
      </c>
      <c r="V32" s="70">
        <f t="shared" si="43"/>
        <v>0</v>
      </c>
      <c r="W32" s="70">
        <f t="shared" si="43"/>
        <v>0</v>
      </c>
      <c r="X32" s="70">
        <f t="shared" si="43"/>
        <v>0</v>
      </c>
      <c r="Y32" s="70">
        <f t="shared" si="43"/>
        <v>0</v>
      </c>
      <c r="Z32" s="70">
        <f t="shared" si="43"/>
        <v>0</v>
      </c>
      <c r="AA32" s="70">
        <f t="shared" si="43"/>
        <v>0</v>
      </c>
      <c r="AB32" s="70">
        <f t="shared" si="43"/>
        <v>0</v>
      </c>
      <c r="AC32" s="70">
        <f t="shared" si="43"/>
        <v>0</v>
      </c>
      <c r="AD32" s="70">
        <f t="shared" si="35"/>
        <v>0</v>
      </c>
    </row>
    <row r="33" spans="1:30" s="17" customFormat="1">
      <c r="A33" s="279" t="s">
        <v>359</v>
      </c>
      <c r="B33" s="60"/>
      <c r="C33" s="60">
        <f>SUM(C28:C32)</f>
        <v>0</v>
      </c>
      <c r="D33" s="60">
        <f t="shared" ref="D33:N33" si="44">SUM(D28:D32)</f>
        <v>0</v>
      </c>
      <c r="E33" s="60">
        <f t="shared" si="44"/>
        <v>0</v>
      </c>
      <c r="F33" s="60">
        <f t="shared" si="44"/>
        <v>243</v>
      </c>
      <c r="G33" s="60">
        <f t="shared" si="44"/>
        <v>0</v>
      </c>
      <c r="H33" s="60">
        <f t="shared" si="44"/>
        <v>0</v>
      </c>
      <c r="I33" s="60">
        <f t="shared" si="44"/>
        <v>0</v>
      </c>
      <c r="J33" s="60">
        <f t="shared" si="44"/>
        <v>0</v>
      </c>
      <c r="K33" s="60">
        <f t="shared" si="44"/>
        <v>0</v>
      </c>
      <c r="L33" s="60">
        <f t="shared" si="44"/>
        <v>0</v>
      </c>
      <c r="M33" s="60">
        <f t="shared" si="44"/>
        <v>0</v>
      </c>
      <c r="N33" s="60">
        <f t="shared" si="44"/>
        <v>6875</v>
      </c>
      <c r="O33" s="60">
        <f t="shared" si="33"/>
        <v>7118</v>
      </c>
      <c r="P33" s="279" t="s">
        <v>359</v>
      </c>
      <c r="Q33" s="60"/>
      <c r="R33" s="60">
        <f t="shared" ref="R33:AC33" si="45">SUM(R28:R32)</f>
        <v>0</v>
      </c>
      <c r="S33" s="60">
        <f t="shared" si="45"/>
        <v>0</v>
      </c>
      <c r="T33" s="60">
        <f t="shared" si="45"/>
        <v>0</v>
      </c>
      <c r="U33" s="60">
        <f t="shared" si="45"/>
        <v>2960</v>
      </c>
      <c r="V33" s="60">
        <f t="shared" si="45"/>
        <v>0</v>
      </c>
      <c r="W33" s="60">
        <f t="shared" si="45"/>
        <v>0</v>
      </c>
      <c r="X33" s="60">
        <f t="shared" si="45"/>
        <v>0</v>
      </c>
      <c r="Y33" s="60">
        <f t="shared" si="45"/>
        <v>0</v>
      </c>
      <c r="Z33" s="60">
        <f t="shared" si="45"/>
        <v>0</v>
      </c>
      <c r="AA33" s="60">
        <f t="shared" si="45"/>
        <v>0</v>
      </c>
      <c r="AB33" s="60">
        <f t="shared" si="45"/>
        <v>0</v>
      </c>
      <c r="AC33" s="60">
        <f t="shared" si="45"/>
        <v>0</v>
      </c>
      <c r="AD33" s="60">
        <f t="shared" si="35"/>
        <v>2960</v>
      </c>
    </row>
    <row r="34" spans="1:30" s="17" customFormat="1">
      <c r="A34" s="339"/>
      <c r="B34" s="60"/>
      <c r="C34" s="60"/>
      <c r="D34" s="60"/>
      <c r="E34" s="60"/>
      <c r="F34" s="60"/>
      <c r="G34" s="60"/>
      <c r="H34" s="60"/>
      <c r="I34" s="60"/>
      <c r="J34" s="60"/>
      <c r="K34" s="60"/>
      <c r="L34" s="60"/>
      <c r="M34" s="60"/>
      <c r="N34" s="60"/>
      <c r="O34" s="60"/>
      <c r="P34" s="339"/>
      <c r="Q34" s="60"/>
      <c r="R34" s="60"/>
      <c r="S34" s="60"/>
      <c r="T34" s="60"/>
      <c r="U34" s="60"/>
      <c r="V34" s="60"/>
      <c r="W34" s="60"/>
      <c r="X34" s="60"/>
      <c r="Y34" s="60"/>
      <c r="Z34" s="60"/>
      <c r="AA34" s="60"/>
      <c r="AB34" s="60"/>
      <c r="AC34" s="60"/>
      <c r="AD34" s="60"/>
    </row>
    <row r="35" spans="1:30" s="17" customFormat="1">
      <c r="A35" s="339"/>
      <c r="B35" s="60"/>
      <c r="C35" s="60"/>
      <c r="D35" s="60"/>
      <c r="E35" s="60"/>
      <c r="F35" s="60"/>
      <c r="G35" s="60"/>
      <c r="H35" s="60"/>
      <c r="I35" s="60"/>
      <c r="J35" s="60"/>
      <c r="K35" s="60"/>
      <c r="L35" s="60"/>
      <c r="M35" s="60"/>
      <c r="N35" s="60"/>
      <c r="O35" s="60"/>
      <c r="P35" s="339"/>
      <c r="Q35" s="60"/>
      <c r="R35" s="60"/>
      <c r="S35" s="60"/>
      <c r="T35" s="60"/>
      <c r="U35" s="60"/>
      <c r="V35" s="60"/>
      <c r="W35" s="60"/>
      <c r="X35" s="60"/>
      <c r="Y35" s="60"/>
      <c r="Z35" s="60"/>
      <c r="AA35" s="60"/>
      <c r="AB35" s="60"/>
      <c r="AC35" s="60"/>
      <c r="AD35" s="60"/>
    </row>
    <row r="36" spans="1:30" s="17" customFormat="1">
      <c r="A36" s="339"/>
      <c r="B36" s="60"/>
      <c r="C36" s="60"/>
      <c r="D36" s="60"/>
      <c r="E36" s="60"/>
      <c r="F36" s="60"/>
      <c r="G36" s="60"/>
      <c r="H36" s="60"/>
      <c r="I36" s="60"/>
      <c r="J36" s="60"/>
      <c r="K36" s="60"/>
      <c r="L36" s="60"/>
      <c r="M36" s="60"/>
      <c r="N36" s="60"/>
      <c r="O36" s="60"/>
      <c r="P36" s="339"/>
      <c r="Q36" s="60"/>
      <c r="R36" s="60"/>
      <c r="S36" s="60"/>
      <c r="T36" s="60"/>
      <c r="U36" s="60"/>
      <c r="V36" s="60"/>
      <c r="W36" s="60"/>
      <c r="X36" s="60"/>
      <c r="Y36" s="60"/>
      <c r="Z36" s="60"/>
      <c r="AA36" s="60"/>
      <c r="AB36" s="60"/>
      <c r="AC36" s="60"/>
      <c r="AD36" s="60"/>
    </row>
    <row r="37" spans="1:30" s="17" customFormat="1">
      <c r="A37" s="339"/>
      <c r="B37" s="60"/>
      <c r="C37" s="60"/>
      <c r="D37" s="60"/>
      <c r="E37" s="60"/>
      <c r="F37" s="60"/>
      <c r="G37" s="60"/>
      <c r="H37" s="60"/>
      <c r="I37" s="60"/>
      <c r="J37" s="60"/>
      <c r="K37" s="60"/>
      <c r="L37" s="60"/>
      <c r="M37" s="60"/>
      <c r="N37" s="60"/>
      <c r="O37" s="60"/>
      <c r="P37" s="339"/>
      <c r="Q37" s="60"/>
      <c r="R37" s="60"/>
      <c r="S37" s="60"/>
      <c r="T37" s="60"/>
      <c r="U37" s="60"/>
      <c r="V37" s="60"/>
      <c r="W37" s="60"/>
      <c r="X37" s="60"/>
      <c r="Y37" s="60"/>
      <c r="Z37" s="60"/>
      <c r="AA37" s="60"/>
      <c r="AB37" s="60"/>
      <c r="AC37" s="60"/>
      <c r="AD37" s="60"/>
    </row>
    <row r="38" spans="1:30" s="17" customFormat="1">
      <c r="A38" s="339"/>
      <c r="B38" s="60"/>
      <c r="C38" s="60"/>
      <c r="D38" s="60"/>
      <c r="E38" s="60"/>
      <c r="F38" s="60"/>
      <c r="G38" s="60"/>
      <c r="H38" s="60"/>
      <c r="I38" s="60"/>
      <c r="J38" s="60"/>
      <c r="K38" s="60"/>
      <c r="L38" s="60"/>
      <c r="M38" s="60"/>
      <c r="N38" s="60"/>
      <c r="O38" s="60"/>
      <c r="P38" s="339"/>
      <c r="Q38" s="60"/>
      <c r="R38" s="60"/>
      <c r="S38" s="60"/>
      <c r="T38" s="60"/>
      <c r="U38" s="60"/>
      <c r="V38" s="60"/>
      <c r="W38" s="60"/>
      <c r="X38" s="60"/>
      <c r="Y38" s="60"/>
      <c r="Z38" s="60"/>
      <c r="AA38" s="60"/>
      <c r="AB38" s="60"/>
      <c r="AC38" s="60"/>
      <c r="AD38" s="60"/>
    </row>
    <row r="39" spans="1:30" s="17" customFormat="1">
      <c r="A39" s="339"/>
      <c r="B39" s="60"/>
      <c r="C39" s="60"/>
      <c r="D39" s="60"/>
      <c r="E39" s="60"/>
      <c r="F39" s="60"/>
      <c r="G39" s="60"/>
      <c r="H39" s="60"/>
      <c r="I39" s="60"/>
      <c r="J39" s="60"/>
      <c r="K39" s="60"/>
      <c r="L39" s="60"/>
      <c r="M39" s="60"/>
      <c r="N39" s="60"/>
      <c r="O39" s="60"/>
      <c r="P39" s="339"/>
      <c r="Q39" s="60"/>
      <c r="R39" s="60"/>
      <c r="S39" s="60"/>
      <c r="T39" s="60"/>
      <c r="U39" s="60"/>
      <c r="V39" s="60"/>
      <c r="W39" s="60"/>
      <c r="X39" s="60"/>
      <c r="Y39" s="60"/>
      <c r="Z39" s="60"/>
      <c r="AA39" s="60"/>
      <c r="AB39" s="60"/>
      <c r="AC39" s="60"/>
      <c r="AD39" s="60"/>
    </row>
    <row r="40" spans="1:30" s="17" customFormat="1">
      <c r="A40" s="339"/>
      <c r="B40" s="60"/>
      <c r="C40" s="60"/>
      <c r="D40" s="60"/>
      <c r="E40" s="60"/>
      <c r="F40" s="60"/>
      <c r="G40" s="60"/>
      <c r="H40" s="60"/>
      <c r="I40" s="60"/>
      <c r="J40" s="60"/>
      <c r="K40" s="60"/>
      <c r="L40" s="60"/>
      <c r="M40" s="60"/>
      <c r="N40" s="60"/>
      <c r="O40" s="60"/>
      <c r="P40" s="339"/>
      <c r="Q40" s="60"/>
      <c r="R40" s="60"/>
      <c r="S40" s="60"/>
      <c r="T40" s="60"/>
      <c r="U40" s="60"/>
      <c r="V40" s="60"/>
      <c r="W40" s="60"/>
      <c r="X40" s="60"/>
      <c r="Y40" s="60"/>
      <c r="Z40" s="60"/>
      <c r="AA40" s="60"/>
      <c r="AB40" s="60"/>
      <c r="AC40" s="60"/>
      <c r="AD40" s="60"/>
    </row>
    <row r="41" spans="1:30" s="17" customFormat="1">
      <c r="A41" s="339"/>
      <c r="B41" s="60"/>
      <c r="C41" s="60"/>
      <c r="D41" s="60"/>
      <c r="E41" s="60"/>
      <c r="F41" s="60"/>
      <c r="G41" s="60"/>
      <c r="H41" s="60"/>
      <c r="I41" s="60"/>
      <c r="J41" s="60"/>
      <c r="K41" s="60"/>
      <c r="L41" s="60"/>
      <c r="M41" s="60"/>
      <c r="N41" s="60"/>
      <c r="O41" s="60"/>
      <c r="P41" s="339"/>
      <c r="Q41" s="60"/>
      <c r="R41" s="60"/>
      <c r="S41" s="60"/>
      <c r="T41" s="60"/>
      <c r="U41" s="60"/>
      <c r="V41" s="60"/>
      <c r="W41" s="60"/>
      <c r="X41" s="60"/>
      <c r="Y41" s="60"/>
      <c r="Z41" s="60"/>
      <c r="AA41" s="60"/>
      <c r="AB41" s="60"/>
      <c r="AC41" s="60"/>
      <c r="AD41" s="60"/>
    </row>
    <row r="42" spans="1:30" s="17" customFormat="1">
      <c r="A42" s="339"/>
      <c r="B42" s="60"/>
      <c r="C42" s="60"/>
      <c r="D42" s="60"/>
      <c r="E42" s="60"/>
      <c r="F42" s="60"/>
      <c r="G42" s="60"/>
      <c r="H42" s="60"/>
      <c r="I42" s="60"/>
      <c r="J42" s="60"/>
      <c r="K42" s="60"/>
      <c r="L42" s="60"/>
      <c r="M42" s="60"/>
      <c r="N42" s="60"/>
      <c r="O42" s="60"/>
      <c r="P42" s="339"/>
      <c r="Q42" s="60"/>
      <c r="R42" s="60"/>
      <c r="S42" s="60"/>
      <c r="T42" s="60"/>
      <c r="U42" s="60"/>
      <c r="V42" s="60"/>
      <c r="W42" s="60"/>
      <c r="X42" s="60"/>
      <c r="Y42" s="60"/>
      <c r="Z42" s="60"/>
      <c r="AA42" s="60"/>
      <c r="AB42" s="60"/>
      <c r="AC42" s="60"/>
      <c r="AD42" s="60"/>
    </row>
    <row r="43" spans="1:30" s="17" customFormat="1">
      <c r="A43" s="339"/>
      <c r="B43" s="60"/>
      <c r="C43" s="60"/>
      <c r="D43" s="60"/>
      <c r="E43" s="60"/>
      <c r="F43" s="60"/>
      <c r="G43" s="60"/>
      <c r="H43" s="60"/>
      <c r="I43" s="60"/>
      <c r="J43" s="60"/>
      <c r="K43" s="60"/>
      <c r="L43" s="60"/>
      <c r="M43" s="60"/>
      <c r="N43" s="60"/>
      <c r="O43" s="60"/>
      <c r="P43" s="339"/>
      <c r="Q43" s="60"/>
      <c r="R43" s="60"/>
      <c r="S43" s="60"/>
      <c r="T43" s="60"/>
      <c r="U43" s="60"/>
      <c r="V43" s="60"/>
      <c r="W43" s="60"/>
      <c r="X43" s="60"/>
      <c r="Y43" s="60"/>
      <c r="Z43" s="60"/>
      <c r="AA43" s="60"/>
      <c r="AB43" s="60"/>
      <c r="AC43" s="60"/>
      <c r="AD43" s="60"/>
    </row>
    <row r="44" spans="1:30" s="17" customFormat="1">
      <c r="A44" s="339"/>
      <c r="B44" s="60"/>
      <c r="C44" s="60"/>
      <c r="D44" s="60"/>
      <c r="E44" s="60"/>
      <c r="F44" s="60"/>
      <c r="G44" s="60"/>
      <c r="H44" s="60"/>
      <c r="I44" s="60"/>
      <c r="J44" s="60"/>
      <c r="K44" s="60"/>
      <c r="L44" s="60"/>
      <c r="M44" s="60"/>
      <c r="N44" s="60"/>
      <c r="O44" s="60"/>
      <c r="P44" s="339"/>
      <c r="Q44" s="60"/>
      <c r="R44" s="60"/>
      <c r="S44" s="60"/>
      <c r="T44" s="60"/>
      <c r="U44" s="60"/>
      <c r="V44" s="60"/>
      <c r="W44" s="60"/>
      <c r="X44" s="60"/>
      <c r="Y44" s="60"/>
      <c r="Z44" s="60"/>
      <c r="AA44" s="60"/>
      <c r="AB44" s="60"/>
      <c r="AC44" s="60"/>
      <c r="AD44" s="60"/>
    </row>
    <row r="45" spans="1:30" s="17" customFormat="1">
      <c r="A45" s="339"/>
      <c r="B45" s="60"/>
      <c r="C45" s="60"/>
      <c r="D45" s="60"/>
      <c r="E45" s="60"/>
      <c r="F45" s="60"/>
      <c r="G45" s="60"/>
      <c r="H45" s="60"/>
      <c r="I45" s="60"/>
      <c r="J45" s="60"/>
      <c r="K45" s="60"/>
      <c r="L45" s="60"/>
      <c r="M45" s="60"/>
      <c r="N45" s="60"/>
      <c r="O45" s="60"/>
      <c r="P45" s="339"/>
      <c r="Q45" s="60"/>
      <c r="R45" s="60"/>
      <c r="S45" s="60"/>
      <c r="T45" s="60"/>
      <c r="U45" s="60"/>
      <c r="V45" s="60"/>
      <c r="W45" s="60"/>
      <c r="X45" s="60"/>
      <c r="Y45" s="60"/>
      <c r="Z45" s="60"/>
      <c r="AA45" s="60"/>
      <c r="AB45" s="60"/>
      <c r="AC45" s="60"/>
      <c r="AD45" s="60"/>
    </row>
    <row r="46" spans="1:30" s="17" customFormat="1">
      <c r="A46" s="339"/>
      <c r="B46" s="60"/>
      <c r="C46" s="60"/>
      <c r="D46" s="60"/>
      <c r="E46" s="60"/>
      <c r="F46" s="60"/>
      <c r="G46" s="60"/>
      <c r="H46" s="60"/>
      <c r="I46" s="60"/>
      <c r="J46" s="60"/>
      <c r="K46" s="60"/>
      <c r="L46" s="60"/>
      <c r="M46" s="60"/>
      <c r="N46" s="60"/>
      <c r="O46" s="60"/>
      <c r="P46" s="339"/>
      <c r="Q46" s="60"/>
      <c r="R46" s="60"/>
      <c r="S46" s="60"/>
      <c r="T46" s="60"/>
      <c r="U46" s="60"/>
      <c r="V46" s="60"/>
      <c r="W46" s="60"/>
      <c r="X46" s="60"/>
      <c r="Y46" s="60"/>
      <c r="Z46" s="60"/>
      <c r="AA46" s="60"/>
      <c r="AB46" s="60"/>
      <c r="AC46" s="60"/>
      <c r="AD46" s="60"/>
    </row>
    <row r="47" spans="1:30" s="17" customFormat="1">
      <c r="A47" s="339"/>
      <c r="B47" s="60"/>
      <c r="C47" s="60"/>
      <c r="D47" s="60"/>
      <c r="E47" s="60"/>
      <c r="F47" s="60"/>
      <c r="G47" s="60"/>
      <c r="H47" s="60"/>
      <c r="I47" s="60"/>
      <c r="J47" s="60"/>
      <c r="K47" s="60"/>
      <c r="L47" s="60"/>
      <c r="M47" s="60"/>
      <c r="N47" s="60"/>
      <c r="O47" s="60"/>
      <c r="P47" s="339"/>
      <c r="Q47" s="60"/>
      <c r="R47" s="60"/>
      <c r="S47" s="60"/>
      <c r="T47" s="60"/>
      <c r="U47" s="60"/>
      <c r="V47" s="60"/>
      <c r="W47" s="60"/>
      <c r="X47" s="60"/>
      <c r="Y47" s="60"/>
      <c r="Z47" s="60"/>
      <c r="AA47" s="60"/>
      <c r="AB47" s="60"/>
      <c r="AC47" s="60"/>
      <c r="AD47" s="60"/>
    </row>
    <row r="48" spans="1:30" s="17" customFormat="1">
      <c r="A48" s="339"/>
      <c r="B48" s="60"/>
      <c r="C48" s="60"/>
      <c r="D48" s="60"/>
      <c r="E48" s="60"/>
      <c r="F48" s="60"/>
      <c r="G48" s="60"/>
      <c r="H48" s="60"/>
      <c r="I48" s="60"/>
      <c r="J48" s="60"/>
      <c r="K48" s="60"/>
      <c r="L48" s="60"/>
      <c r="M48" s="60"/>
      <c r="N48" s="60"/>
      <c r="O48" s="60"/>
      <c r="P48" s="339"/>
      <c r="Q48" s="60"/>
      <c r="R48" s="60"/>
      <c r="S48" s="60"/>
      <c r="T48" s="60"/>
      <c r="U48" s="60"/>
      <c r="V48" s="60"/>
      <c r="W48" s="60"/>
      <c r="X48" s="60"/>
      <c r="Y48" s="60"/>
      <c r="Z48" s="60"/>
      <c r="AA48" s="60"/>
      <c r="AB48" s="60"/>
      <c r="AC48" s="60"/>
      <c r="AD48" s="60"/>
    </row>
    <row r="49" spans="1:30" s="17" customFormat="1">
      <c r="A49" s="339"/>
      <c r="B49" s="60"/>
      <c r="C49" s="60"/>
      <c r="D49" s="60"/>
      <c r="E49" s="60"/>
      <c r="F49" s="60"/>
      <c r="G49" s="60"/>
      <c r="H49" s="60"/>
      <c r="I49" s="60"/>
      <c r="J49" s="60"/>
      <c r="K49" s="60"/>
      <c r="L49" s="60"/>
      <c r="M49" s="60"/>
      <c r="N49" s="60"/>
      <c r="O49" s="60"/>
      <c r="P49" s="339"/>
      <c r="Q49" s="60"/>
      <c r="R49" s="60"/>
      <c r="S49" s="60"/>
      <c r="T49" s="60"/>
      <c r="U49" s="60"/>
      <c r="V49" s="60"/>
      <c r="W49" s="60"/>
      <c r="X49" s="60"/>
      <c r="Y49" s="60"/>
      <c r="Z49" s="60"/>
      <c r="AA49" s="60"/>
      <c r="AB49" s="60"/>
      <c r="AC49" s="60"/>
      <c r="AD49" s="60"/>
    </row>
    <row r="50" spans="1:30" s="17" customFormat="1">
      <c r="A50" s="339"/>
      <c r="B50" s="60"/>
      <c r="C50" s="60"/>
      <c r="D50" s="60"/>
      <c r="E50" s="60"/>
      <c r="F50" s="60"/>
      <c r="G50" s="60"/>
      <c r="H50" s="60"/>
      <c r="I50" s="60"/>
      <c r="J50" s="60"/>
      <c r="K50" s="60"/>
      <c r="L50" s="60"/>
      <c r="M50" s="60"/>
      <c r="N50" s="60"/>
      <c r="O50" s="60"/>
      <c r="P50" s="339"/>
      <c r="Q50" s="60"/>
      <c r="R50" s="60"/>
      <c r="S50" s="60"/>
      <c r="T50" s="60"/>
      <c r="U50" s="60"/>
      <c r="V50" s="60"/>
      <c r="W50" s="60"/>
      <c r="X50" s="60"/>
      <c r="Y50" s="60"/>
      <c r="Z50" s="60"/>
      <c r="AA50" s="60"/>
      <c r="AB50" s="60"/>
      <c r="AC50" s="60"/>
      <c r="AD50" s="60"/>
    </row>
    <row r="51" spans="1:30" s="17" customFormat="1">
      <c r="A51" s="339"/>
      <c r="B51" s="60"/>
      <c r="C51" s="60"/>
      <c r="D51" s="60"/>
      <c r="E51" s="60"/>
      <c r="F51" s="60"/>
      <c r="G51" s="60"/>
      <c r="H51" s="60"/>
      <c r="I51" s="60"/>
      <c r="J51" s="60"/>
      <c r="K51" s="60"/>
      <c r="L51" s="60"/>
      <c r="M51" s="60"/>
      <c r="N51" s="60"/>
      <c r="O51" s="60"/>
      <c r="P51" s="339"/>
      <c r="Q51" s="60"/>
      <c r="R51" s="60"/>
      <c r="S51" s="60"/>
      <c r="T51" s="60"/>
      <c r="U51" s="60"/>
      <c r="V51" s="60"/>
      <c r="W51" s="60"/>
      <c r="X51" s="60"/>
      <c r="Y51" s="60"/>
      <c r="Z51" s="60"/>
      <c r="AA51" s="60"/>
      <c r="AB51" s="60"/>
      <c r="AC51" s="60"/>
      <c r="AD51" s="60"/>
    </row>
    <row r="52" spans="1:30" s="17" customFormat="1">
      <c r="A52" s="339"/>
      <c r="B52" s="60"/>
      <c r="C52" s="60"/>
      <c r="D52" s="60"/>
      <c r="E52" s="60"/>
      <c r="F52" s="60"/>
      <c r="G52" s="60"/>
      <c r="H52" s="60"/>
      <c r="I52" s="60"/>
      <c r="J52" s="60"/>
      <c r="K52" s="60"/>
      <c r="L52" s="60"/>
      <c r="M52" s="60"/>
      <c r="N52" s="60"/>
      <c r="O52" s="60"/>
      <c r="P52" s="339"/>
      <c r="Q52" s="60"/>
      <c r="R52" s="60"/>
      <c r="S52" s="60"/>
      <c r="T52" s="60"/>
      <c r="U52" s="60"/>
      <c r="V52" s="60"/>
      <c r="W52" s="60"/>
      <c r="X52" s="60"/>
      <c r="Y52" s="60"/>
      <c r="Z52" s="60"/>
      <c r="AA52" s="60"/>
      <c r="AB52" s="60"/>
      <c r="AC52" s="60"/>
      <c r="AD52" s="60"/>
    </row>
    <row r="53" spans="1:30" s="17" customFormat="1">
      <c r="A53" s="339"/>
      <c r="B53" s="60"/>
      <c r="C53" s="60"/>
      <c r="D53" s="60"/>
      <c r="E53" s="60"/>
      <c r="F53" s="60"/>
      <c r="G53" s="60"/>
      <c r="H53" s="60"/>
      <c r="I53" s="60"/>
      <c r="J53" s="60"/>
      <c r="K53" s="60"/>
      <c r="L53" s="60"/>
      <c r="M53" s="60"/>
      <c r="N53" s="60"/>
      <c r="O53" s="60"/>
      <c r="P53" s="339"/>
      <c r="Q53" s="60"/>
      <c r="R53" s="60"/>
      <c r="S53" s="60"/>
      <c r="T53" s="60"/>
      <c r="U53" s="60"/>
      <c r="V53" s="60"/>
      <c r="W53" s="60"/>
      <c r="X53" s="60"/>
      <c r="Y53" s="60"/>
      <c r="Z53" s="60"/>
      <c r="AA53" s="60"/>
      <c r="AB53" s="60"/>
      <c r="AC53" s="60"/>
      <c r="AD53" s="60"/>
    </row>
    <row r="54" spans="1:30" s="17" customFormat="1">
      <c r="A54" s="339"/>
      <c r="B54" s="60"/>
      <c r="C54" s="60"/>
      <c r="D54" s="60"/>
      <c r="E54" s="60"/>
      <c r="F54" s="60"/>
      <c r="G54" s="60"/>
      <c r="H54" s="60"/>
      <c r="I54" s="60"/>
      <c r="J54" s="60"/>
      <c r="K54" s="60"/>
      <c r="L54" s="60"/>
      <c r="M54" s="60"/>
      <c r="N54" s="60"/>
      <c r="O54" s="60"/>
      <c r="P54" s="339"/>
      <c r="Q54" s="60"/>
      <c r="R54" s="60"/>
      <c r="S54" s="60"/>
      <c r="T54" s="60"/>
      <c r="U54" s="60"/>
      <c r="V54" s="60"/>
      <c r="W54" s="60"/>
      <c r="X54" s="60"/>
      <c r="Y54" s="60"/>
      <c r="Z54" s="60"/>
      <c r="AA54" s="60"/>
      <c r="AB54" s="60"/>
      <c r="AC54" s="60"/>
      <c r="AD54" s="60"/>
    </row>
    <row r="55" spans="1:30" s="17" customFormat="1">
      <c r="A55" s="339"/>
      <c r="B55" s="60"/>
      <c r="C55" s="60"/>
      <c r="D55" s="60"/>
      <c r="E55" s="60"/>
      <c r="F55" s="60"/>
      <c r="G55" s="60"/>
      <c r="H55" s="60"/>
      <c r="I55" s="60"/>
      <c r="J55" s="60"/>
      <c r="K55" s="60"/>
      <c r="L55" s="60"/>
      <c r="M55" s="60"/>
      <c r="N55" s="60"/>
      <c r="O55" s="60"/>
      <c r="P55" s="339"/>
      <c r="Q55" s="60"/>
      <c r="R55" s="60"/>
      <c r="S55" s="60"/>
      <c r="T55" s="60"/>
      <c r="U55" s="60"/>
      <c r="V55" s="60"/>
      <c r="W55" s="60"/>
      <c r="X55" s="60"/>
      <c r="Y55" s="60"/>
      <c r="Z55" s="60"/>
      <c r="AA55" s="60"/>
      <c r="AB55" s="60"/>
      <c r="AC55" s="60"/>
      <c r="AD55" s="60"/>
    </row>
    <row r="56" spans="1:30" s="17" customFormat="1">
      <c r="A56" s="339"/>
      <c r="B56" s="60"/>
      <c r="C56" s="60"/>
      <c r="D56" s="60"/>
      <c r="E56" s="60"/>
      <c r="F56" s="60"/>
      <c r="G56" s="60"/>
      <c r="H56" s="60"/>
      <c r="I56" s="60"/>
      <c r="J56" s="60"/>
      <c r="K56" s="60"/>
      <c r="L56" s="60"/>
      <c r="M56" s="60"/>
      <c r="N56" s="60"/>
      <c r="O56" s="60"/>
      <c r="P56" s="339"/>
      <c r="Q56" s="60"/>
      <c r="R56" s="60"/>
      <c r="S56" s="60"/>
      <c r="T56" s="60"/>
      <c r="U56" s="60"/>
      <c r="V56" s="60"/>
      <c r="W56" s="60"/>
      <c r="X56" s="60"/>
      <c r="Y56" s="60"/>
      <c r="Z56" s="60"/>
      <c r="AA56" s="60"/>
      <c r="AB56" s="60"/>
      <c r="AC56" s="60"/>
      <c r="AD56" s="60"/>
    </row>
    <row r="57" spans="1:30" s="17" customFormat="1">
      <c r="A57" s="60" t="str">
        <f>+A1</f>
        <v>School Name</v>
      </c>
      <c r="B57" s="60"/>
      <c r="C57" s="60"/>
      <c r="D57" s="60"/>
      <c r="E57" s="60"/>
      <c r="F57" s="60"/>
      <c r="G57" s="60"/>
      <c r="H57" s="60"/>
      <c r="I57" s="60"/>
      <c r="J57" s="60"/>
      <c r="K57" s="60"/>
      <c r="L57" s="60"/>
      <c r="M57" s="60"/>
      <c r="N57" s="60"/>
      <c r="O57" s="60"/>
      <c r="P57" s="60" t="str">
        <f>+P1</f>
        <v>School Name</v>
      </c>
      <c r="Q57" s="60"/>
      <c r="R57" s="60"/>
      <c r="S57" s="60"/>
      <c r="T57" s="60"/>
      <c r="U57" s="60"/>
      <c r="V57" s="60"/>
      <c r="W57" s="60"/>
      <c r="X57" s="60"/>
      <c r="Y57" s="60"/>
      <c r="Z57" s="60"/>
      <c r="AA57" s="60"/>
      <c r="AB57" s="60"/>
      <c r="AC57" s="60"/>
      <c r="AD57" s="60"/>
    </row>
    <row r="58" spans="1:30" s="17" customFormat="1" ht="18">
      <c r="A58" s="611" t="str">
        <f>+A2</f>
        <v>PROGRAM BUDGET SUMMARY</v>
      </c>
      <c r="B58" s="611"/>
      <c r="C58" s="60"/>
      <c r="D58" s="60"/>
      <c r="E58" s="60"/>
      <c r="F58" s="60"/>
      <c r="G58" s="60"/>
      <c r="H58" s="60"/>
      <c r="I58" s="60"/>
      <c r="J58" s="60"/>
      <c r="K58" s="60"/>
      <c r="L58" s="60"/>
      <c r="M58" s="60"/>
      <c r="N58" s="60"/>
      <c r="O58" s="60"/>
      <c r="P58" s="445" t="str">
        <f>+P2</f>
        <v>PROGRAM BUDGET SUMMARY</v>
      </c>
      <c r="Q58" s="60"/>
      <c r="R58" s="60"/>
      <c r="S58" s="60"/>
      <c r="T58" s="60"/>
      <c r="U58" s="60"/>
      <c r="V58" s="60"/>
      <c r="W58" s="60"/>
      <c r="X58" s="60"/>
      <c r="Y58" s="60"/>
      <c r="Z58" s="60"/>
      <c r="AA58" s="60"/>
      <c r="AB58" s="60"/>
      <c r="AC58" s="60"/>
      <c r="AD58" s="60"/>
    </row>
    <row r="59" spans="1:30" s="17" customFormat="1" ht="21">
      <c r="A59" s="446" t="s">
        <v>391</v>
      </c>
      <c r="B59" s="60"/>
      <c r="C59" s="60"/>
      <c r="D59" s="60"/>
      <c r="E59" s="60"/>
      <c r="F59" s="60"/>
      <c r="G59" s="60"/>
      <c r="H59" s="60"/>
      <c r="I59" s="60"/>
      <c r="J59" s="60"/>
      <c r="K59" s="60"/>
      <c r="L59" s="60"/>
      <c r="M59" s="60"/>
      <c r="N59" s="60"/>
      <c r="O59" s="60"/>
      <c r="P59" s="446" t="s">
        <v>351</v>
      </c>
      <c r="Q59" s="60"/>
      <c r="R59" s="60"/>
      <c r="S59" s="60"/>
      <c r="T59" s="60"/>
      <c r="U59" s="60"/>
      <c r="V59" s="60"/>
      <c r="W59" s="60"/>
      <c r="X59" s="60"/>
      <c r="Y59" s="60"/>
      <c r="Z59" s="60"/>
      <c r="AA59" s="60"/>
      <c r="AB59" s="60"/>
      <c r="AC59" s="60"/>
      <c r="AD59" s="60"/>
    </row>
    <row r="60" spans="1:30" s="17" customFormat="1">
      <c r="A60" s="534">
        <f>+A3</f>
        <v>2015</v>
      </c>
      <c r="B60" s="60"/>
      <c r="C60" s="60"/>
      <c r="D60" s="60"/>
      <c r="E60" s="60"/>
      <c r="F60" s="60"/>
      <c r="G60" s="60"/>
      <c r="H60" s="60"/>
      <c r="I60" s="60"/>
      <c r="J60" s="60"/>
      <c r="K60" s="60"/>
      <c r="L60" s="60"/>
      <c r="M60" s="60"/>
      <c r="N60" s="60"/>
      <c r="O60" s="60"/>
      <c r="P60" s="298">
        <f>+P3</f>
        <v>2016</v>
      </c>
      <c r="Q60" s="60"/>
      <c r="R60" s="60"/>
      <c r="S60" s="60"/>
      <c r="T60" s="60"/>
      <c r="U60" s="60"/>
      <c r="V60" s="60"/>
      <c r="W60" s="60"/>
      <c r="X60" s="60"/>
      <c r="Y60" s="60"/>
      <c r="Z60" s="60"/>
      <c r="AA60" s="60"/>
      <c r="AB60" s="60"/>
      <c r="AC60" s="60"/>
      <c r="AD60" s="60"/>
    </row>
    <row r="61" spans="1:30" s="17" customFormat="1">
      <c r="A61" s="339"/>
      <c r="B61" s="60"/>
      <c r="C61" s="60"/>
      <c r="D61" s="60"/>
      <c r="E61" s="60"/>
      <c r="F61" s="60"/>
      <c r="G61" s="60"/>
      <c r="H61" s="60"/>
      <c r="I61" s="60"/>
      <c r="J61" s="60"/>
      <c r="K61" s="60"/>
      <c r="L61" s="341" t="s">
        <v>361</v>
      </c>
      <c r="M61" s="479" t="s">
        <v>229</v>
      </c>
      <c r="N61" s="60"/>
      <c r="O61" s="60"/>
      <c r="P61" s="339"/>
      <c r="Q61" s="60"/>
      <c r="R61" s="60"/>
      <c r="S61" s="60"/>
      <c r="T61" s="60"/>
      <c r="U61" s="60"/>
      <c r="V61" s="60"/>
      <c r="W61" s="60"/>
      <c r="X61" s="60"/>
      <c r="Y61" s="60"/>
      <c r="Z61" s="60"/>
      <c r="AA61" s="341" t="s">
        <v>361</v>
      </c>
      <c r="AB61" s="479" t="s">
        <v>229</v>
      </c>
      <c r="AC61" s="60"/>
      <c r="AD61" s="60"/>
    </row>
    <row r="62" spans="1:30" s="240" customFormat="1" ht="19" thickBot="1">
      <c r="A62" s="448" t="s">
        <v>290</v>
      </c>
      <c r="B62" s="449" t="s">
        <v>343</v>
      </c>
      <c r="C62" s="447"/>
      <c r="D62" s="447"/>
      <c r="E62" s="447"/>
      <c r="F62" s="447"/>
      <c r="G62" s="447"/>
      <c r="H62" s="447"/>
      <c r="I62" s="447"/>
      <c r="J62" s="447"/>
      <c r="K62" s="447"/>
      <c r="L62" s="448" t="s">
        <v>309</v>
      </c>
      <c r="M62" s="451" t="s">
        <v>310</v>
      </c>
      <c r="N62" s="447"/>
      <c r="O62" s="447"/>
      <c r="P62" s="448" t="s">
        <v>290</v>
      </c>
      <c r="Q62" s="449" t="s">
        <v>343</v>
      </c>
      <c r="R62" s="447"/>
      <c r="S62" s="447"/>
      <c r="T62" s="447"/>
      <c r="U62" s="447"/>
      <c r="V62" s="447"/>
      <c r="W62" s="447"/>
      <c r="X62" s="447"/>
      <c r="Y62" s="447"/>
      <c r="Z62" s="447"/>
      <c r="AA62" s="448" t="s">
        <v>309</v>
      </c>
      <c r="AB62" s="451" t="s">
        <v>310</v>
      </c>
      <c r="AC62" s="447"/>
      <c r="AD62" s="447"/>
    </row>
    <row r="63" spans="1:30" s="240" customFormat="1" ht="20.25" customHeight="1" thickBot="1">
      <c r="A63" s="475" t="s">
        <v>344</v>
      </c>
      <c r="B63" s="478">
        <v>200</v>
      </c>
      <c r="E63" s="448" t="s">
        <v>346</v>
      </c>
      <c r="F63" s="477">
        <v>0.85</v>
      </c>
      <c r="G63" s="447"/>
      <c r="H63" s="448" t="s">
        <v>345</v>
      </c>
      <c r="I63" s="476">
        <f>1-F63</f>
        <v>0.15000000000000002</v>
      </c>
      <c r="J63" s="447"/>
      <c r="K63" s="447"/>
      <c r="L63" s="448" t="s">
        <v>291</v>
      </c>
      <c r="M63" s="612">
        <v>38648</v>
      </c>
      <c r="N63" s="613"/>
      <c r="O63" s="447"/>
      <c r="P63" s="475" t="s">
        <v>344</v>
      </c>
      <c r="Q63" s="478">
        <v>300</v>
      </c>
      <c r="T63" s="448" t="s">
        <v>346</v>
      </c>
      <c r="U63" s="477">
        <v>0.85</v>
      </c>
      <c r="V63" s="447"/>
      <c r="W63" s="448" t="s">
        <v>345</v>
      </c>
      <c r="X63" s="476">
        <f>1-U63</f>
        <v>0.15000000000000002</v>
      </c>
      <c r="Y63" s="447"/>
      <c r="Z63" s="447"/>
      <c r="AA63" s="448" t="s">
        <v>291</v>
      </c>
      <c r="AB63" s="612">
        <v>38648</v>
      </c>
      <c r="AC63" s="613"/>
      <c r="AD63" s="447"/>
    </row>
    <row r="64" spans="1:30" s="30" customFormat="1" ht="18">
      <c r="A64" s="465" t="s">
        <v>342</v>
      </c>
      <c r="B64" s="497" t="s">
        <v>183</v>
      </c>
      <c r="C64" s="56"/>
      <c r="D64" s="465" t="s">
        <v>334</v>
      </c>
      <c r="E64" s="465"/>
      <c r="F64" s="465"/>
      <c r="G64" s="465"/>
      <c r="H64" s="465"/>
      <c r="I64" s="465"/>
      <c r="J64" s="465"/>
      <c r="K64" s="465"/>
      <c r="L64" s="465"/>
      <c r="M64" s="465"/>
      <c r="N64" s="465"/>
      <c r="O64" s="447"/>
      <c r="P64" s="465" t="s">
        <v>342</v>
      </c>
      <c r="Q64" s="256"/>
      <c r="R64" s="56"/>
      <c r="S64" s="465" t="s">
        <v>334</v>
      </c>
      <c r="T64" s="465"/>
      <c r="U64" s="465"/>
      <c r="V64" s="465"/>
      <c r="W64" s="465"/>
      <c r="X64" s="465"/>
      <c r="Y64" s="465"/>
      <c r="Z64" s="465"/>
      <c r="AA64" s="465"/>
      <c r="AB64" s="465"/>
      <c r="AC64" s="465"/>
      <c r="AD64" s="447"/>
    </row>
    <row r="65" spans="1:30" s="30" customFormat="1">
      <c r="A65" s="391" t="s">
        <v>292</v>
      </c>
      <c r="B65" s="489" t="s">
        <v>296</v>
      </c>
      <c r="C65" s="469">
        <v>1</v>
      </c>
      <c r="D65" s="274" t="s">
        <v>302</v>
      </c>
      <c r="E65" s="259"/>
      <c r="G65" s="458">
        <v>11</v>
      </c>
      <c r="H65" s="71" t="s">
        <v>324</v>
      </c>
      <c r="I65" s="259"/>
      <c r="J65" s="259"/>
      <c r="K65" s="458">
        <v>21</v>
      </c>
      <c r="L65" s="259"/>
      <c r="M65" s="259"/>
      <c r="N65" s="259"/>
      <c r="O65" s="371"/>
      <c r="P65" s="391" t="s">
        <v>292</v>
      </c>
      <c r="Q65" s="257" t="s">
        <v>296</v>
      </c>
      <c r="R65" s="469">
        <v>1</v>
      </c>
      <c r="S65" s="274" t="s">
        <v>302</v>
      </c>
      <c r="T65" s="259"/>
      <c r="V65" s="458">
        <v>11</v>
      </c>
      <c r="W65" s="71" t="s">
        <v>324</v>
      </c>
      <c r="X65" s="259"/>
      <c r="Y65" s="259"/>
      <c r="Z65" s="458">
        <v>21</v>
      </c>
      <c r="AA65" s="259"/>
      <c r="AB65" s="259"/>
      <c r="AC65" s="259"/>
      <c r="AD65" s="371"/>
    </row>
    <row r="66" spans="1:30" s="30" customFormat="1">
      <c r="A66" s="391" t="s">
        <v>293</v>
      </c>
      <c r="B66" s="489" t="s">
        <v>297</v>
      </c>
      <c r="C66" s="469">
        <v>2</v>
      </c>
      <c r="D66" s="274" t="s">
        <v>300</v>
      </c>
      <c r="E66" s="259"/>
      <c r="G66" s="459">
        <v>12</v>
      </c>
      <c r="H66" s="71" t="s">
        <v>328</v>
      </c>
      <c r="I66" s="259"/>
      <c r="J66" s="259"/>
      <c r="K66" s="459">
        <v>22</v>
      </c>
      <c r="L66" s="259"/>
      <c r="M66" s="259"/>
      <c r="N66" s="259"/>
      <c r="O66" s="371"/>
      <c r="P66" s="391" t="s">
        <v>293</v>
      </c>
      <c r="Q66" s="257" t="s">
        <v>297</v>
      </c>
      <c r="R66" s="469">
        <v>2</v>
      </c>
      <c r="S66" s="274" t="s">
        <v>300</v>
      </c>
      <c r="T66" s="259"/>
      <c r="V66" s="459">
        <v>12</v>
      </c>
      <c r="W66" s="71" t="s">
        <v>328</v>
      </c>
      <c r="X66" s="259"/>
      <c r="Y66" s="259"/>
      <c r="Z66" s="459">
        <v>22</v>
      </c>
      <c r="AA66" s="259"/>
      <c r="AB66" s="259"/>
      <c r="AC66" s="259"/>
      <c r="AD66" s="371"/>
    </row>
    <row r="67" spans="1:30" s="30" customFormat="1">
      <c r="A67" s="391" t="s">
        <v>294</v>
      </c>
      <c r="B67" s="489" t="s">
        <v>298</v>
      </c>
      <c r="C67" s="469">
        <v>3</v>
      </c>
      <c r="D67" s="274" t="s">
        <v>301</v>
      </c>
      <c r="E67" s="259"/>
      <c r="G67" s="459">
        <v>13</v>
      </c>
      <c r="H67" s="71" t="s">
        <v>329</v>
      </c>
      <c r="I67" s="259"/>
      <c r="J67" s="259"/>
      <c r="K67" s="459">
        <v>23</v>
      </c>
      <c r="L67" s="259"/>
      <c r="M67" s="259"/>
      <c r="N67" s="259"/>
      <c r="O67" s="371"/>
      <c r="P67" s="391" t="s">
        <v>294</v>
      </c>
      <c r="Q67" s="257" t="s">
        <v>298</v>
      </c>
      <c r="R67" s="469">
        <v>3</v>
      </c>
      <c r="S67" s="274" t="s">
        <v>301</v>
      </c>
      <c r="T67" s="259"/>
      <c r="V67" s="459">
        <v>13</v>
      </c>
      <c r="W67" s="71" t="s">
        <v>329</v>
      </c>
      <c r="X67" s="259"/>
      <c r="Y67" s="259"/>
      <c r="Z67" s="459">
        <v>23</v>
      </c>
      <c r="AA67" s="259"/>
      <c r="AB67" s="259"/>
      <c r="AC67" s="259"/>
      <c r="AD67" s="371"/>
    </row>
    <row r="68" spans="1:30" s="30" customFormat="1">
      <c r="A68" s="391" t="s">
        <v>295</v>
      </c>
      <c r="B68" s="489" t="s">
        <v>299</v>
      </c>
      <c r="C68" s="469">
        <v>4</v>
      </c>
      <c r="D68" s="274" t="s">
        <v>311</v>
      </c>
      <c r="E68" s="259"/>
      <c r="G68" s="459">
        <v>14</v>
      </c>
      <c r="H68" s="71" t="s">
        <v>330</v>
      </c>
      <c r="I68" s="259"/>
      <c r="J68" s="259"/>
      <c r="K68" s="459">
        <v>24</v>
      </c>
      <c r="L68" s="259"/>
      <c r="M68" s="259"/>
      <c r="N68" s="259"/>
      <c r="O68" s="371"/>
      <c r="P68" s="391" t="s">
        <v>295</v>
      </c>
      <c r="Q68" s="257" t="s">
        <v>299</v>
      </c>
      <c r="R68" s="469">
        <v>4</v>
      </c>
      <c r="S68" s="274" t="s">
        <v>311</v>
      </c>
      <c r="T68" s="259"/>
      <c r="V68" s="459">
        <v>14</v>
      </c>
      <c r="W68" s="71" t="s">
        <v>330</v>
      </c>
      <c r="X68" s="259"/>
      <c r="Y68" s="259"/>
      <c r="Z68" s="459">
        <v>24</v>
      </c>
      <c r="AA68" s="259"/>
      <c r="AB68" s="259"/>
      <c r="AC68" s="259"/>
      <c r="AD68" s="371"/>
    </row>
    <row r="69" spans="1:30" s="30" customFormat="1">
      <c r="A69" s="391" t="s">
        <v>303</v>
      </c>
      <c r="B69" s="489" t="s">
        <v>304</v>
      </c>
      <c r="C69" s="469">
        <v>5</v>
      </c>
      <c r="D69" s="274" t="s">
        <v>325</v>
      </c>
      <c r="E69" s="259"/>
      <c r="G69" s="459">
        <v>15</v>
      </c>
      <c r="I69" s="259"/>
      <c r="J69" s="259"/>
      <c r="K69" s="459">
        <v>25</v>
      </c>
      <c r="L69" s="259"/>
      <c r="M69" s="259"/>
      <c r="N69" s="259"/>
      <c r="O69" s="371"/>
      <c r="P69" s="391" t="s">
        <v>303</v>
      </c>
      <c r="Q69" s="257" t="s">
        <v>304</v>
      </c>
      <c r="R69" s="469">
        <v>5</v>
      </c>
      <c r="S69" s="274" t="s">
        <v>325</v>
      </c>
      <c r="T69" s="259"/>
      <c r="V69" s="459">
        <v>15</v>
      </c>
      <c r="X69" s="259"/>
      <c r="Y69" s="259"/>
      <c r="Z69" s="459">
        <v>25</v>
      </c>
      <c r="AA69" s="259"/>
      <c r="AB69" s="259"/>
      <c r="AC69" s="259"/>
      <c r="AD69" s="371"/>
    </row>
    <row r="70" spans="1:30" s="30" customFormat="1">
      <c r="A70" s="391" t="s">
        <v>305</v>
      </c>
      <c r="B70" s="489" t="s">
        <v>308</v>
      </c>
      <c r="C70" s="469">
        <v>6</v>
      </c>
      <c r="D70" s="274" t="s">
        <v>326</v>
      </c>
      <c r="E70" s="259"/>
      <c r="G70" s="459">
        <v>16</v>
      </c>
      <c r="I70" s="259"/>
      <c r="J70" s="259"/>
      <c r="K70" s="459">
        <v>26</v>
      </c>
      <c r="L70" s="259"/>
      <c r="M70" s="259"/>
      <c r="N70" s="259"/>
      <c r="O70" s="371"/>
      <c r="P70" s="391" t="s">
        <v>305</v>
      </c>
      <c r="Q70" s="257" t="s">
        <v>308</v>
      </c>
      <c r="R70" s="469">
        <v>6</v>
      </c>
      <c r="S70" s="274" t="s">
        <v>326</v>
      </c>
      <c r="T70" s="259"/>
      <c r="V70" s="459">
        <v>16</v>
      </c>
      <c r="X70" s="259"/>
      <c r="Y70" s="259"/>
      <c r="Z70" s="459">
        <v>26</v>
      </c>
      <c r="AA70" s="259"/>
      <c r="AB70" s="259"/>
      <c r="AC70" s="259"/>
      <c r="AD70" s="371"/>
    </row>
    <row r="71" spans="1:30" s="30" customFormat="1">
      <c r="A71" s="391" t="s">
        <v>306</v>
      </c>
      <c r="B71" s="489" t="s">
        <v>307</v>
      </c>
      <c r="C71" s="469">
        <v>7</v>
      </c>
      <c r="D71" s="274" t="s">
        <v>327</v>
      </c>
      <c r="E71" s="259"/>
      <c r="F71" s="259"/>
      <c r="G71" s="459">
        <v>17</v>
      </c>
      <c r="H71" s="259"/>
      <c r="I71" s="259"/>
      <c r="J71" s="259"/>
      <c r="K71" s="459">
        <v>27</v>
      </c>
      <c r="L71" s="259"/>
      <c r="M71" s="259"/>
      <c r="N71" s="259"/>
      <c r="O71" s="371"/>
      <c r="P71" s="391" t="s">
        <v>306</v>
      </c>
      <c r="Q71" s="257" t="s">
        <v>307</v>
      </c>
      <c r="R71" s="469">
        <v>7</v>
      </c>
      <c r="S71" s="274" t="s">
        <v>327</v>
      </c>
      <c r="T71" s="259"/>
      <c r="U71" s="259"/>
      <c r="V71" s="459">
        <v>17</v>
      </c>
      <c r="W71" s="259"/>
      <c r="X71" s="259"/>
      <c r="Y71" s="259"/>
      <c r="Z71" s="459">
        <v>27</v>
      </c>
      <c r="AA71" s="259"/>
      <c r="AB71" s="259"/>
      <c r="AC71" s="259"/>
      <c r="AD71" s="371"/>
    </row>
    <row r="72" spans="1:30" s="30" customFormat="1">
      <c r="A72" s="391" t="s">
        <v>314</v>
      </c>
      <c r="B72" s="489" t="s">
        <v>333</v>
      </c>
      <c r="C72" s="469">
        <v>8</v>
      </c>
      <c r="D72" s="274" t="s">
        <v>323</v>
      </c>
      <c r="E72" s="259"/>
      <c r="F72" s="259"/>
      <c r="G72" s="459">
        <v>18</v>
      </c>
      <c r="H72" s="259"/>
      <c r="I72" s="259"/>
      <c r="J72" s="259"/>
      <c r="K72" s="459">
        <v>28</v>
      </c>
      <c r="L72" s="259"/>
      <c r="M72" s="259"/>
      <c r="N72" s="259"/>
      <c r="O72" s="371"/>
      <c r="P72" s="391" t="s">
        <v>314</v>
      </c>
      <c r="Q72" s="257" t="s">
        <v>333</v>
      </c>
      <c r="R72" s="469">
        <v>8</v>
      </c>
      <c r="S72" s="274" t="s">
        <v>323</v>
      </c>
      <c r="T72" s="259"/>
      <c r="U72" s="259"/>
      <c r="V72" s="459">
        <v>18</v>
      </c>
      <c r="W72" s="259"/>
      <c r="X72" s="259"/>
      <c r="Y72" s="259"/>
      <c r="Z72" s="459">
        <v>28</v>
      </c>
      <c r="AA72" s="259"/>
      <c r="AB72" s="259"/>
      <c r="AC72" s="259"/>
      <c r="AD72" s="371"/>
    </row>
    <row r="73" spans="1:30" s="30" customFormat="1">
      <c r="A73" s="391" t="s">
        <v>288</v>
      </c>
      <c r="B73" s="489"/>
      <c r="C73" s="470">
        <v>9</v>
      </c>
      <c r="D73" s="274" t="s">
        <v>331</v>
      </c>
      <c r="E73" s="259"/>
      <c r="F73" s="259"/>
      <c r="G73" s="459">
        <v>19</v>
      </c>
      <c r="H73" s="259"/>
      <c r="I73" s="259"/>
      <c r="J73" s="259"/>
      <c r="K73" s="459">
        <v>29</v>
      </c>
      <c r="L73" s="259"/>
      <c r="M73" s="259"/>
      <c r="N73" s="259"/>
      <c r="O73" s="371"/>
      <c r="P73" s="391" t="s">
        <v>288</v>
      </c>
      <c r="Q73" s="257"/>
      <c r="R73" s="470">
        <v>9</v>
      </c>
      <c r="S73" s="274" t="s">
        <v>331</v>
      </c>
      <c r="T73" s="259"/>
      <c r="U73" s="259"/>
      <c r="V73" s="459">
        <v>19</v>
      </c>
      <c r="W73" s="259"/>
      <c r="X73" s="259"/>
      <c r="Y73" s="259"/>
      <c r="Z73" s="459">
        <v>29</v>
      </c>
      <c r="AA73" s="259"/>
      <c r="AB73" s="259"/>
      <c r="AC73" s="259"/>
      <c r="AD73" s="371"/>
    </row>
    <row r="74" spans="1:30" s="30" customFormat="1">
      <c r="A74" s="393" t="s">
        <v>289</v>
      </c>
      <c r="B74" s="490"/>
      <c r="C74" s="471">
        <v>10</v>
      </c>
      <c r="D74" s="337" t="s">
        <v>332</v>
      </c>
      <c r="E74" s="252"/>
      <c r="F74" s="252"/>
      <c r="G74" s="460">
        <v>20</v>
      </c>
      <c r="H74" s="252"/>
      <c r="I74" s="252"/>
      <c r="J74" s="252"/>
      <c r="K74" s="460">
        <v>30</v>
      </c>
      <c r="L74" s="252"/>
      <c r="M74" s="252"/>
      <c r="N74" s="252"/>
      <c r="O74" s="372"/>
      <c r="P74" s="393" t="s">
        <v>289</v>
      </c>
      <c r="Q74" s="117"/>
      <c r="R74" s="471">
        <v>10</v>
      </c>
      <c r="S74" s="337" t="s">
        <v>332</v>
      </c>
      <c r="T74" s="252"/>
      <c r="U74" s="252"/>
      <c r="V74" s="460">
        <v>20</v>
      </c>
      <c r="W74" s="252"/>
      <c r="X74" s="252"/>
      <c r="Y74" s="252"/>
      <c r="Z74" s="460">
        <v>30</v>
      </c>
      <c r="AA74" s="252"/>
      <c r="AB74" s="252"/>
      <c r="AC74" s="252"/>
      <c r="AD74" s="372"/>
    </row>
    <row r="75" spans="1:30" s="240" customFormat="1">
      <c r="A75" s="71"/>
      <c r="B75" s="447"/>
      <c r="C75" s="447"/>
      <c r="D75" s="447"/>
      <c r="E75" s="447"/>
      <c r="F75" s="447"/>
      <c r="G75" s="447"/>
      <c r="H75" s="447"/>
      <c r="I75" s="447"/>
      <c r="J75" s="447"/>
      <c r="K75" s="447"/>
      <c r="L75" s="447"/>
      <c r="M75" s="447"/>
      <c r="N75" s="447"/>
      <c r="O75" s="447"/>
      <c r="P75" s="71"/>
      <c r="Q75" s="447"/>
      <c r="R75" s="447"/>
      <c r="S75" s="447"/>
      <c r="T75" s="447"/>
      <c r="U75" s="447"/>
      <c r="V75" s="447"/>
      <c r="W75" s="447"/>
      <c r="X75" s="447"/>
      <c r="Y75" s="447"/>
      <c r="Z75" s="447"/>
      <c r="AA75" s="447"/>
      <c r="AB75" s="447"/>
      <c r="AC75" s="447"/>
      <c r="AD75" s="447"/>
    </row>
    <row r="76" spans="1:30" s="239" customFormat="1">
      <c r="A76" s="60"/>
      <c r="B76" s="60"/>
      <c r="C76" s="341" t="str">
        <f>IF(ISBLANK('Staff &amp; Faculty'!C$4),"",'Staff &amp; Faculty'!C$4)</f>
        <v>Month</v>
      </c>
      <c r="D76" s="341" t="str">
        <f>IF(ISBLANK('Staff &amp; Faculty'!D$4),"",'Staff &amp; Faculty'!D$4)</f>
        <v/>
      </c>
      <c r="E76" s="341" t="str">
        <f>IF(ISBLANK('Staff &amp; Faculty'!E$4),"",'Staff &amp; Faculty'!E$4)</f>
        <v/>
      </c>
      <c r="F76" s="341" t="str">
        <f>IF(ISBLANK('Staff &amp; Faculty'!F$4),"",'Staff &amp; Faculty'!F$4)</f>
        <v/>
      </c>
      <c r="G76" s="341" t="str">
        <f>IF(ISBLANK('Staff &amp; Faculty'!G$4),"",'Staff &amp; Faculty'!G$4)</f>
        <v/>
      </c>
      <c r="H76" s="341" t="str">
        <f>IF(ISBLANK('Staff &amp; Faculty'!H$4),"",'Staff &amp; Faculty'!H$4)</f>
        <v/>
      </c>
      <c r="I76" s="341" t="str">
        <f>IF(ISBLANK('Staff &amp; Faculty'!I$4),"",'Staff &amp; Faculty'!I$4)</f>
        <v/>
      </c>
      <c r="J76" s="341" t="str">
        <f>IF(ISBLANK('Staff &amp; Faculty'!J$4),"",'Staff &amp; Faculty'!J$4)</f>
        <v/>
      </c>
      <c r="K76" s="341" t="str">
        <f>IF(ISBLANK('Staff &amp; Faculty'!K$4),"",'Staff &amp; Faculty'!K$4)</f>
        <v/>
      </c>
      <c r="L76" s="341" t="str">
        <f>IF(ISBLANK('Staff &amp; Faculty'!L$4),"",'Staff &amp; Faculty'!L$4)</f>
        <v/>
      </c>
      <c r="M76" s="341" t="str">
        <f>IF(ISBLANK('Staff &amp; Faculty'!M$4),"",'Staff &amp; Faculty'!M$4)</f>
        <v/>
      </c>
      <c r="N76" s="341" t="str">
        <f>IF(ISBLANK('Staff &amp; Faculty'!N$4),"",'Staff &amp; Faculty'!N$4)</f>
        <v/>
      </c>
      <c r="O76" s="60"/>
      <c r="P76" s="60"/>
      <c r="Q76" s="60"/>
      <c r="R76" s="341" t="str">
        <f>IF(ISBLANK('Staff &amp; Faculty'!R$4),"",'Staff &amp; Faculty'!R$4)</f>
        <v>Month</v>
      </c>
      <c r="S76" s="341" t="str">
        <f>IF(ISBLANK('Staff &amp; Faculty'!S$4),"",'Staff &amp; Faculty'!S$4)</f>
        <v/>
      </c>
      <c r="T76" s="341" t="str">
        <f>IF(ISBLANK('Staff &amp; Faculty'!T$4),"",'Staff &amp; Faculty'!T$4)</f>
        <v/>
      </c>
      <c r="U76" s="341" t="str">
        <f>IF(ISBLANK('Staff &amp; Faculty'!U$4),"",'Staff &amp; Faculty'!U$4)</f>
        <v/>
      </c>
      <c r="V76" s="341" t="str">
        <f>IF(ISBLANK('Staff &amp; Faculty'!V$4),"",'Staff &amp; Faculty'!V$4)</f>
        <v/>
      </c>
      <c r="W76" s="341" t="str">
        <f>IF(ISBLANK('Staff &amp; Faculty'!W$4),"",'Staff &amp; Faculty'!W$4)</f>
        <v/>
      </c>
      <c r="X76" s="341" t="str">
        <f>IF(ISBLANK('Staff &amp; Faculty'!X$4),"",'Staff &amp; Faculty'!X$4)</f>
        <v/>
      </c>
      <c r="Y76" s="341" t="str">
        <f>IF(ISBLANK('Staff &amp; Faculty'!Y$4),"",'Staff &amp; Faculty'!Y$4)</f>
        <v/>
      </c>
      <c r="Z76" s="341" t="str">
        <f>IF(ISBLANK('Staff &amp; Faculty'!Z$4),"",'Staff &amp; Faculty'!Z$4)</f>
        <v/>
      </c>
      <c r="AA76" s="341" t="str">
        <f>IF(ISBLANK('Staff &amp; Faculty'!AA$4),"",'Staff &amp; Faculty'!AA$4)</f>
        <v/>
      </c>
      <c r="AB76" s="341" t="str">
        <f>IF(ISBLANK('Staff &amp; Faculty'!AB$4),"",'Staff &amp; Faculty'!AB$4)</f>
        <v/>
      </c>
      <c r="AC76" s="341" t="str">
        <f>IF(ISBLANK('Staff &amp; Faculty'!AC$4),"",'Staff &amp; Faculty'!AC$4)</f>
        <v/>
      </c>
      <c r="AD76" s="60"/>
    </row>
    <row r="77" spans="1:30" s="240" customFormat="1" ht="18" thickBot="1">
      <c r="A77" s="1"/>
      <c r="B77" s="1"/>
      <c r="C77" s="472" t="str">
        <f>+'Staff &amp; Faculty'!C5</f>
        <v>July</v>
      </c>
      <c r="D77" s="472" t="str">
        <f>+'Staff &amp; Faculty'!D5</f>
        <v>Aug</v>
      </c>
      <c r="E77" s="472" t="str">
        <f>+'Staff &amp; Faculty'!E5</f>
        <v>Sept</v>
      </c>
      <c r="F77" s="472" t="str">
        <f>+'Staff &amp; Faculty'!F5</f>
        <v>Oct</v>
      </c>
      <c r="G77" s="472" t="str">
        <f>+'Staff &amp; Faculty'!G5</f>
        <v>Nov</v>
      </c>
      <c r="H77" s="472" t="str">
        <f>+'Staff &amp; Faculty'!H5</f>
        <v>Dec</v>
      </c>
      <c r="I77" s="472" t="str">
        <f>+'Staff &amp; Faculty'!I5</f>
        <v>Jan</v>
      </c>
      <c r="J77" s="472" t="str">
        <f>+'Staff &amp; Faculty'!J5</f>
        <v>Feb</v>
      </c>
      <c r="K77" s="472" t="str">
        <f>+'Staff &amp; Faculty'!K5</f>
        <v>March</v>
      </c>
      <c r="L77" s="472" t="str">
        <f>+'Staff &amp; Faculty'!L5</f>
        <v>April</v>
      </c>
      <c r="M77" s="472" t="str">
        <f>+'Staff &amp; Faculty'!M5</f>
        <v>May</v>
      </c>
      <c r="N77" s="472" t="str">
        <f>+'Staff &amp; Faculty'!N5</f>
        <v>June</v>
      </c>
      <c r="O77" s="472" t="s">
        <v>1</v>
      </c>
      <c r="P77" s="1"/>
      <c r="Q77" s="1"/>
      <c r="R77" s="472" t="str">
        <f>+'Staff &amp; Faculty'!R5</f>
        <v>July</v>
      </c>
      <c r="S77" s="472" t="str">
        <f>+'Staff &amp; Faculty'!S5</f>
        <v>Aug</v>
      </c>
      <c r="T77" s="472" t="str">
        <f>+'Staff &amp; Faculty'!T5</f>
        <v>Sept</v>
      </c>
      <c r="U77" s="472" t="str">
        <f>+'Staff &amp; Faculty'!U5</f>
        <v>Oct</v>
      </c>
      <c r="V77" s="472" t="str">
        <f>+'Staff &amp; Faculty'!V5</f>
        <v>Nov</v>
      </c>
      <c r="W77" s="472" t="str">
        <f>+'Staff &amp; Faculty'!W5</f>
        <v>Dec</v>
      </c>
      <c r="X77" s="472" t="str">
        <f>+'Staff &amp; Faculty'!X5</f>
        <v>Jan</v>
      </c>
      <c r="Y77" s="472" t="str">
        <f>+'Staff &amp; Faculty'!Y5</f>
        <v>Feb</v>
      </c>
      <c r="Z77" s="472" t="str">
        <f>+'Staff &amp; Faculty'!Z5</f>
        <v>March</v>
      </c>
      <c r="AA77" s="472" t="str">
        <f>+'Staff &amp; Faculty'!AA5</f>
        <v>April</v>
      </c>
      <c r="AB77" s="472" t="str">
        <f>+'Staff &amp; Faculty'!AB5</f>
        <v>May</v>
      </c>
      <c r="AC77" s="472" t="str">
        <f>+'Staff &amp; Faculty'!AC5</f>
        <v>June</v>
      </c>
      <c r="AD77" s="472" t="s">
        <v>1</v>
      </c>
    </row>
    <row r="78" spans="1:30" s="30" customFormat="1">
      <c r="A78" s="391"/>
      <c r="C78" s="259"/>
      <c r="D78" s="259"/>
      <c r="E78" s="259"/>
      <c r="F78" s="259"/>
      <c r="G78" s="259"/>
      <c r="H78" s="259"/>
      <c r="I78" s="259"/>
      <c r="J78" s="259"/>
      <c r="K78" s="259"/>
      <c r="L78" s="259"/>
      <c r="M78" s="259"/>
      <c r="N78" s="259"/>
      <c r="O78" s="33"/>
      <c r="P78" s="391"/>
      <c r="R78" s="259"/>
      <c r="S78" s="259"/>
      <c r="T78" s="259"/>
      <c r="U78" s="259"/>
      <c r="V78" s="259"/>
      <c r="W78" s="259"/>
      <c r="X78" s="259"/>
      <c r="Y78" s="259"/>
      <c r="Z78" s="259"/>
      <c r="AA78" s="259"/>
      <c r="AB78" s="259"/>
      <c r="AC78" s="259"/>
      <c r="AD78" s="33"/>
    </row>
    <row r="79" spans="1:30" s="240" customFormat="1" ht="18">
      <c r="A79" s="465" t="s">
        <v>341</v>
      </c>
      <c r="B79" s="485" t="s">
        <v>336</v>
      </c>
      <c r="C79" s="447"/>
      <c r="D79" s="447"/>
      <c r="E79" s="447"/>
      <c r="F79" s="447"/>
      <c r="G79" s="447"/>
      <c r="H79" s="447"/>
      <c r="I79" s="447"/>
      <c r="J79" s="447"/>
      <c r="K79" s="447"/>
      <c r="L79" s="447"/>
      <c r="M79" s="447"/>
      <c r="N79" s="447"/>
      <c r="O79" s="447"/>
      <c r="P79" s="465" t="s">
        <v>341</v>
      </c>
      <c r="Q79" s="488" t="s">
        <v>336</v>
      </c>
      <c r="R79" s="447"/>
      <c r="S79" s="447"/>
      <c r="T79" s="447"/>
      <c r="U79" s="447"/>
      <c r="V79" s="447"/>
      <c r="W79" s="447"/>
      <c r="X79" s="447"/>
      <c r="Y79" s="447"/>
      <c r="Z79" s="447"/>
      <c r="AA79" s="447"/>
      <c r="AB79" s="447"/>
      <c r="AC79" s="447"/>
      <c r="AD79" s="447"/>
    </row>
    <row r="80" spans="1:30" s="240" customFormat="1">
      <c r="A80" s="274" t="s">
        <v>335</v>
      </c>
      <c r="B80" s="473">
        <v>1</v>
      </c>
      <c r="C80" s="571">
        <f>IF($M$61=C$77,($B$63*$F$63*$B80),0)</f>
        <v>0</v>
      </c>
      <c r="D80" s="572">
        <f t="shared" ref="D80:N80" si="46">IF($M$61=D$77,($B$63*$F$63*$B80),0)</f>
        <v>0</v>
      </c>
      <c r="E80" s="572">
        <f t="shared" si="46"/>
        <v>0</v>
      </c>
      <c r="F80" s="572">
        <f t="shared" si="46"/>
        <v>170</v>
      </c>
      <c r="G80" s="572">
        <f t="shared" si="46"/>
        <v>0</v>
      </c>
      <c r="H80" s="572">
        <f t="shared" si="46"/>
        <v>0</v>
      </c>
      <c r="I80" s="572">
        <f t="shared" si="46"/>
        <v>0</v>
      </c>
      <c r="J80" s="572">
        <f t="shared" si="46"/>
        <v>0</v>
      </c>
      <c r="K80" s="572">
        <f t="shared" si="46"/>
        <v>0</v>
      </c>
      <c r="L80" s="572">
        <f t="shared" si="46"/>
        <v>0</v>
      </c>
      <c r="M80" s="572">
        <f t="shared" si="46"/>
        <v>0</v>
      </c>
      <c r="N80" s="573">
        <f t="shared" si="46"/>
        <v>0</v>
      </c>
      <c r="O80" s="371">
        <f>SUM(C80:N80)</f>
        <v>170</v>
      </c>
      <c r="P80" s="274" t="s">
        <v>335</v>
      </c>
      <c r="Q80" s="473">
        <v>10</v>
      </c>
      <c r="R80" s="571">
        <f t="shared" ref="R80:AC80" si="47">IF($AB$61=R$77,($Q$63*$U$63*$Q80),0)</f>
        <v>0</v>
      </c>
      <c r="S80" s="572">
        <f t="shared" si="47"/>
        <v>0</v>
      </c>
      <c r="T80" s="572">
        <f t="shared" si="47"/>
        <v>0</v>
      </c>
      <c r="U80" s="572">
        <f t="shared" si="47"/>
        <v>2550</v>
      </c>
      <c r="V80" s="572">
        <f t="shared" si="47"/>
        <v>0</v>
      </c>
      <c r="W80" s="572">
        <f t="shared" si="47"/>
        <v>0</v>
      </c>
      <c r="X80" s="572">
        <f t="shared" si="47"/>
        <v>0</v>
      </c>
      <c r="Y80" s="572">
        <f t="shared" si="47"/>
        <v>0</v>
      </c>
      <c r="Z80" s="572">
        <f t="shared" si="47"/>
        <v>0</v>
      </c>
      <c r="AA80" s="572">
        <f t="shared" si="47"/>
        <v>0</v>
      </c>
      <c r="AB80" s="572">
        <f t="shared" si="47"/>
        <v>0</v>
      </c>
      <c r="AC80" s="573">
        <f t="shared" si="47"/>
        <v>0</v>
      </c>
      <c r="AD80" s="371">
        <f>SUM(R80:AC80)</f>
        <v>2550</v>
      </c>
    </row>
    <row r="81" spans="1:30" s="240" customFormat="1">
      <c r="A81" s="274" t="s">
        <v>337</v>
      </c>
      <c r="B81" s="473">
        <v>1.5</v>
      </c>
      <c r="C81" s="574">
        <f>IF($M$61=C$77,($B$63*$I$63*$B81),0)</f>
        <v>0</v>
      </c>
      <c r="D81" s="575">
        <f t="shared" ref="D81:N81" si="48">IF($M$61=D$77,($B$63*$I$63*$B81),0)</f>
        <v>0</v>
      </c>
      <c r="E81" s="575">
        <f t="shared" si="48"/>
        <v>0</v>
      </c>
      <c r="F81" s="575">
        <f t="shared" si="48"/>
        <v>45.000000000000007</v>
      </c>
      <c r="G81" s="575">
        <f t="shared" si="48"/>
        <v>0</v>
      </c>
      <c r="H81" s="575">
        <f t="shared" si="48"/>
        <v>0</v>
      </c>
      <c r="I81" s="575">
        <f t="shared" si="48"/>
        <v>0</v>
      </c>
      <c r="J81" s="575">
        <f t="shared" si="48"/>
        <v>0</v>
      </c>
      <c r="K81" s="575">
        <f t="shared" si="48"/>
        <v>0</v>
      </c>
      <c r="L81" s="575">
        <f t="shared" si="48"/>
        <v>0</v>
      </c>
      <c r="M81" s="575">
        <f t="shared" si="48"/>
        <v>0</v>
      </c>
      <c r="N81" s="576">
        <f t="shared" si="48"/>
        <v>0</v>
      </c>
      <c r="O81" s="371">
        <f>SUM(C81:N81)</f>
        <v>45.000000000000007</v>
      </c>
      <c r="P81" s="274" t="s">
        <v>337</v>
      </c>
      <c r="Q81" s="473">
        <v>12</v>
      </c>
      <c r="R81" s="574">
        <f t="shared" ref="R81:AC81" si="49">IF($AB$61=R$77,($Q$63*$X$63*$Q81),0)</f>
        <v>0</v>
      </c>
      <c r="S81" s="575">
        <f t="shared" si="49"/>
        <v>0</v>
      </c>
      <c r="T81" s="575">
        <f t="shared" si="49"/>
        <v>0</v>
      </c>
      <c r="U81" s="575">
        <f t="shared" si="49"/>
        <v>540.00000000000011</v>
      </c>
      <c r="V81" s="575">
        <f t="shared" si="49"/>
        <v>0</v>
      </c>
      <c r="W81" s="575">
        <f t="shared" si="49"/>
        <v>0</v>
      </c>
      <c r="X81" s="575">
        <f t="shared" si="49"/>
        <v>0</v>
      </c>
      <c r="Y81" s="575">
        <f t="shared" si="49"/>
        <v>0</v>
      </c>
      <c r="Z81" s="575">
        <f t="shared" si="49"/>
        <v>0</v>
      </c>
      <c r="AA81" s="575">
        <f t="shared" si="49"/>
        <v>0</v>
      </c>
      <c r="AB81" s="575">
        <f t="shared" si="49"/>
        <v>0</v>
      </c>
      <c r="AC81" s="576">
        <f t="shared" si="49"/>
        <v>0</v>
      </c>
      <c r="AD81" s="371">
        <f>SUM(R81:AC81)</f>
        <v>540.00000000000011</v>
      </c>
    </row>
    <row r="82" spans="1:30" s="240" customFormat="1">
      <c r="A82" s="274" t="s">
        <v>347</v>
      </c>
      <c r="B82" s="473">
        <v>1</v>
      </c>
      <c r="C82" s="574">
        <f>IF($M$61=C$77,($B$63*$B82),0)</f>
        <v>0</v>
      </c>
      <c r="D82" s="575">
        <f t="shared" ref="D82:N84" si="50">IF($M$61=D$77,($B$63*$B82),0)</f>
        <v>0</v>
      </c>
      <c r="E82" s="575">
        <f t="shared" si="50"/>
        <v>0</v>
      </c>
      <c r="F82" s="575">
        <f t="shared" si="50"/>
        <v>200</v>
      </c>
      <c r="G82" s="575">
        <f t="shared" si="50"/>
        <v>0</v>
      </c>
      <c r="H82" s="575">
        <f t="shared" si="50"/>
        <v>0</v>
      </c>
      <c r="I82" s="575">
        <f t="shared" si="50"/>
        <v>0</v>
      </c>
      <c r="J82" s="575">
        <f t="shared" si="50"/>
        <v>0</v>
      </c>
      <c r="K82" s="575">
        <f t="shared" si="50"/>
        <v>0</v>
      </c>
      <c r="L82" s="575">
        <f t="shared" si="50"/>
        <v>0</v>
      </c>
      <c r="M82" s="575">
        <f t="shared" si="50"/>
        <v>0</v>
      </c>
      <c r="N82" s="576">
        <f t="shared" si="50"/>
        <v>0</v>
      </c>
      <c r="O82" s="371">
        <f>SUM(C82:N82)</f>
        <v>200</v>
      </c>
      <c r="P82" s="274" t="s">
        <v>347</v>
      </c>
      <c r="Q82" s="473">
        <v>1.5</v>
      </c>
      <c r="R82" s="574">
        <f t="shared" ref="R82:AC84" si="51">IF($AB$61=R$77,($Q$63*$Q82),0)</f>
        <v>0</v>
      </c>
      <c r="S82" s="575">
        <f t="shared" si="51"/>
        <v>0</v>
      </c>
      <c r="T82" s="575">
        <f t="shared" si="51"/>
        <v>0</v>
      </c>
      <c r="U82" s="575">
        <f t="shared" si="51"/>
        <v>450</v>
      </c>
      <c r="V82" s="575">
        <f t="shared" si="51"/>
        <v>0</v>
      </c>
      <c r="W82" s="575">
        <f t="shared" si="51"/>
        <v>0</v>
      </c>
      <c r="X82" s="575">
        <f t="shared" si="51"/>
        <v>0</v>
      </c>
      <c r="Y82" s="575">
        <f t="shared" si="51"/>
        <v>0</v>
      </c>
      <c r="Z82" s="575">
        <f t="shared" si="51"/>
        <v>0</v>
      </c>
      <c r="AA82" s="575">
        <f t="shared" si="51"/>
        <v>0</v>
      </c>
      <c r="AB82" s="575">
        <f t="shared" si="51"/>
        <v>0</v>
      </c>
      <c r="AC82" s="576">
        <f t="shared" si="51"/>
        <v>0</v>
      </c>
      <c r="AD82" s="371">
        <f>SUM(R82:AC82)</f>
        <v>450</v>
      </c>
    </row>
    <row r="83" spans="1:30" s="240" customFormat="1">
      <c r="A83" s="274" t="s">
        <v>348</v>
      </c>
      <c r="B83" s="473">
        <v>0.5</v>
      </c>
      <c r="C83" s="574">
        <f>IF($M$61=C$77,($B$63*$B83),0)</f>
        <v>0</v>
      </c>
      <c r="D83" s="575">
        <f t="shared" si="50"/>
        <v>0</v>
      </c>
      <c r="E83" s="575">
        <f t="shared" si="50"/>
        <v>0</v>
      </c>
      <c r="F83" s="575">
        <f t="shared" si="50"/>
        <v>100</v>
      </c>
      <c r="G83" s="575">
        <f t="shared" si="50"/>
        <v>0</v>
      </c>
      <c r="H83" s="575">
        <f t="shared" si="50"/>
        <v>0</v>
      </c>
      <c r="I83" s="575">
        <f t="shared" si="50"/>
        <v>0</v>
      </c>
      <c r="J83" s="575">
        <f t="shared" si="50"/>
        <v>0</v>
      </c>
      <c r="K83" s="575">
        <f t="shared" si="50"/>
        <v>0</v>
      </c>
      <c r="L83" s="575">
        <f t="shared" si="50"/>
        <v>0</v>
      </c>
      <c r="M83" s="575">
        <f t="shared" si="50"/>
        <v>0</v>
      </c>
      <c r="N83" s="576">
        <f t="shared" si="50"/>
        <v>0</v>
      </c>
      <c r="O83" s="371">
        <f>SUM(C83:N83)</f>
        <v>100</v>
      </c>
      <c r="P83" s="274" t="s">
        <v>348</v>
      </c>
      <c r="Q83" s="473">
        <v>1</v>
      </c>
      <c r="R83" s="574">
        <f t="shared" si="51"/>
        <v>0</v>
      </c>
      <c r="S83" s="575">
        <f t="shared" si="51"/>
        <v>0</v>
      </c>
      <c r="T83" s="575">
        <f t="shared" si="51"/>
        <v>0</v>
      </c>
      <c r="U83" s="575">
        <f t="shared" si="51"/>
        <v>300</v>
      </c>
      <c r="V83" s="575">
        <f t="shared" si="51"/>
        <v>0</v>
      </c>
      <c r="W83" s="575">
        <f t="shared" si="51"/>
        <v>0</v>
      </c>
      <c r="X83" s="575">
        <f t="shared" si="51"/>
        <v>0</v>
      </c>
      <c r="Y83" s="575">
        <f t="shared" si="51"/>
        <v>0</v>
      </c>
      <c r="Z83" s="575">
        <f t="shared" si="51"/>
        <v>0</v>
      </c>
      <c r="AA83" s="575">
        <f t="shared" si="51"/>
        <v>0</v>
      </c>
      <c r="AB83" s="575">
        <f t="shared" si="51"/>
        <v>0</v>
      </c>
      <c r="AC83" s="576">
        <f t="shared" si="51"/>
        <v>0</v>
      </c>
      <c r="AD83" s="371">
        <f>SUM(R83:AC83)</f>
        <v>300</v>
      </c>
    </row>
    <row r="84" spans="1:30" s="240" customFormat="1">
      <c r="A84" s="337" t="s">
        <v>349</v>
      </c>
      <c r="B84" s="474">
        <v>0</v>
      </c>
      <c r="C84" s="577">
        <f>IF($M$61=C$77,($B$63*$B84),0)</f>
        <v>0</v>
      </c>
      <c r="D84" s="578">
        <f t="shared" si="50"/>
        <v>0</v>
      </c>
      <c r="E84" s="578">
        <f t="shared" si="50"/>
        <v>0</v>
      </c>
      <c r="F84" s="578">
        <f t="shared" si="50"/>
        <v>0</v>
      </c>
      <c r="G84" s="578">
        <f t="shared" si="50"/>
        <v>0</v>
      </c>
      <c r="H84" s="578">
        <f t="shared" si="50"/>
        <v>0</v>
      </c>
      <c r="I84" s="578">
        <f t="shared" si="50"/>
        <v>0</v>
      </c>
      <c r="J84" s="578">
        <f t="shared" si="50"/>
        <v>0</v>
      </c>
      <c r="K84" s="578">
        <f t="shared" si="50"/>
        <v>0</v>
      </c>
      <c r="L84" s="578">
        <f t="shared" si="50"/>
        <v>0</v>
      </c>
      <c r="M84" s="578">
        <f t="shared" si="50"/>
        <v>0</v>
      </c>
      <c r="N84" s="579">
        <f t="shared" si="50"/>
        <v>0</v>
      </c>
      <c r="O84" s="372">
        <f>SUM(C84:N84)</f>
        <v>0</v>
      </c>
      <c r="P84" s="337" t="s">
        <v>349</v>
      </c>
      <c r="Q84" s="474">
        <v>0</v>
      </c>
      <c r="R84" s="577">
        <f t="shared" si="51"/>
        <v>0</v>
      </c>
      <c r="S84" s="578">
        <f t="shared" si="51"/>
        <v>0</v>
      </c>
      <c r="T84" s="578">
        <f t="shared" si="51"/>
        <v>0</v>
      </c>
      <c r="U84" s="578">
        <f t="shared" si="51"/>
        <v>0</v>
      </c>
      <c r="V84" s="578">
        <f t="shared" si="51"/>
        <v>0</v>
      </c>
      <c r="W84" s="578">
        <f t="shared" si="51"/>
        <v>0</v>
      </c>
      <c r="X84" s="578">
        <f t="shared" si="51"/>
        <v>0</v>
      </c>
      <c r="Y84" s="578">
        <f t="shared" si="51"/>
        <v>0</v>
      </c>
      <c r="Z84" s="578">
        <f t="shared" si="51"/>
        <v>0</v>
      </c>
      <c r="AA84" s="578">
        <f t="shared" si="51"/>
        <v>0</v>
      </c>
      <c r="AB84" s="578">
        <f t="shared" si="51"/>
        <v>0</v>
      </c>
      <c r="AC84" s="579">
        <f t="shared" si="51"/>
        <v>0</v>
      </c>
      <c r="AD84" s="372">
        <f>SUM(R84:AC84)</f>
        <v>0</v>
      </c>
    </row>
    <row r="85" spans="1:30" s="240" customFormat="1">
      <c r="A85" s="285" t="s">
        <v>8</v>
      </c>
      <c r="B85" s="447"/>
      <c r="C85" s="481">
        <f>SUM(C79:C84)</f>
        <v>0</v>
      </c>
      <c r="D85" s="482">
        <f t="shared" ref="D85:O85" si="52">SUM(D79:D84)</f>
        <v>0</v>
      </c>
      <c r="E85" s="482">
        <f t="shared" si="52"/>
        <v>0</v>
      </c>
      <c r="F85" s="482">
        <f t="shared" si="52"/>
        <v>515</v>
      </c>
      <c r="G85" s="482">
        <f t="shared" si="52"/>
        <v>0</v>
      </c>
      <c r="H85" s="482">
        <f t="shared" si="52"/>
        <v>0</v>
      </c>
      <c r="I85" s="482">
        <f t="shared" si="52"/>
        <v>0</v>
      </c>
      <c r="J85" s="482">
        <f t="shared" si="52"/>
        <v>0</v>
      </c>
      <c r="K85" s="482">
        <f t="shared" si="52"/>
        <v>0</v>
      </c>
      <c r="L85" s="482">
        <f t="shared" si="52"/>
        <v>0</v>
      </c>
      <c r="M85" s="482">
        <f t="shared" si="52"/>
        <v>0</v>
      </c>
      <c r="N85" s="483">
        <f t="shared" si="52"/>
        <v>0</v>
      </c>
      <c r="O85" s="274">
        <f t="shared" si="52"/>
        <v>515</v>
      </c>
      <c r="P85" s="285" t="s">
        <v>8</v>
      </c>
      <c r="Q85" s="447"/>
      <c r="R85" s="481">
        <f t="shared" ref="R85:AD85" si="53">SUM(R79:R84)</f>
        <v>0</v>
      </c>
      <c r="S85" s="482">
        <f t="shared" si="53"/>
        <v>0</v>
      </c>
      <c r="T85" s="482">
        <f t="shared" si="53"/>
        <v>0</v>
      </c>
      <c r="U85" s="482">
        <f t="shared" si="53"/>
        <v>3840</v>
      </c>
      <c r="V85" s="482">
        <f t="shared" si="53"/>
        <v>0</v>
      </c>
      <c r="W85" s="482">
        <f t="shared" si="53"/>
        <v>0</v>
      </c>
      <c r="X85" s="482">
        <f t="shared" si="53"/>
        <v>0</v>
      </c>
      <c r="Y85" s="482">
        <f t="shared" si="53"/>
        <v>0</v>
      </c>
      <c r="Z85" s="482">
        <f t="shared" si="53"/>
        <v>0</v>
      </c>
      <c r="AA85" s="482">
        <f t="shared" si="53"/>
        <v>0</v>
      </c>
      <c r="AB85" s="482">
        <f t="shared" si="53"/>
        <v>0</v>
      </c>
      <c r="AC85" s="483">
        <f t="shared" si="53"/>
        <v>0</v>
      </c>
      <c r="AD85" s="274">
        <f t="shared" si="53"/>
        <v>3840</v>
      </c>
    </row>
    <row r="86" spans="1:30" s="240" customFormat="1">
      <c r="A86" s="51"/>
      <c r="B86" s="51"/>
      <c r="C86" s="447"/>
      <c r="D86" s="447"/>
      <c r="E86" s="447"/>
      <c r="F86" s="447"/>
      <c r="G86" s="447"/>
      <c r="H86" s="447"/>
      <c r="I86" s="447"/>
      <c r="J86" s="447"/>
      <c r="K86" s="447"/>
      <c r="L86" s="447"/>
      <c r="M86" s="447"/>
      <c r="N86" s="447"/>
      <c r="O86" s="447"/>
      <c r="P86" s="51"/>
      <c r="Q86" s="51"/>
      <c r="R86" s="447"/>
      <c r="S86" s="447"/>
      <c r="T86" s="447"/>
      <c r="U86" s="447"/>
      <c r="V86" s="447"/>
      <c r="W86" s="447"/>
      <c r="X86" s="447"/>
      <c r="Y86" s="447"/>
      <c r="Z86" s="447"/>
      <c r="AA86" s="447"/>
      <c r="AB86" s="447"/>
      <c r="AC86" s="447"/>
      <c r="AD86" s="447"/>
    </row>
    <row r="87" spans="1:30" s="30" customFormat="1" ht="18">
      <c r="A87" s="465" t="s">
        <v>340</v>
      </c>
      <c r="B87" s="256"/>
      <c r="C87" s="453" t="s">
        <v>312</v>
      </c>
      <c r="D87" s="450"/>
      <c r="E87" s="450"/>
      <c r="F87" s="450"/>
      <c r="G87" s="450"/>
      <c r="H87" s="450"/>
      <c r="I87" s="450"/>
      <c r="J87" s="450"/>
      <c r="K87" s="450"/>
      <c r="L87" s="450"/>
      <c r="M87" s="450"/>
      <c r="N87" s="452"/>
      <c r="O87" s="447"/>
      <c r="P87" s="465" t="s">
        <v>340</v>
      </c>
      <c r="Q87" s="256"/>
      <c r="R87" s="453" t="s">
        <v>312</v>
      </c>
      <c r="S87" s="450"/>
      <c r="T87" s="450"/>
      <c r="U87" s="450"/>
      <c r="V87" s="450"/>
      <c r="W87" s="450"/>
      <c r="X87" s="450"/>
      <c r="Y87" s="450"/>
      <c r="Z87" s="450"/>
      <c r="AA87" s="450"/>
      <c r="AB87" s="450"/>
      <c r="AC87" s="452"/>
      <c r="AD87" s="447"/>
    </row>
    <row r="88" spans="1:30" s="30" customFormat="1">
      <c r="A88" s="154" t="str">
        <f>+A65</f>
        <v>Coach 1</v>
      </c>
      <c r="B88" s="491" t="str">
        <f>IF(+B65="","",B65)</f>
        <v>Joe Smith</v>
      </c>
      <c r="C88" s="594">
        <v>0</v>
      </c>
      <c r="D88" s="595">
        <v>0</v>
      </c>
      <c r="E88" s="595">
        <v>0</v>
      </c>
      <c r="F88" s="595">
        <v>0</v>
      </c>
      <c r="G88" s="595">
        <v>0</v>
      </c>
      <c r="H88" s="595">
        <v>0</v>
      </c>
      <c r="I88" s="595">
        <v>0</v>
      </c>
      <c r="J88" s="595">
        <v>0</v>
      </c>
      <c r="K88" s="595">
        <v>0</v>
      </c>
      <c r="L88" s="595">
        <v>0</v>
      </c>
      <c r="M88" s="595">
        <v>0</v>
      </c>
      <c r="N88" s="596">
        <v>0</v>
      </c>
      <c r="O88" s="467">
        <f>SUM(C88:N88)</f>
        <v>0</v>
      </c>
      <c r="P88" s="154" t="str">
        <f>+P65</f>
        <v>Coach 1</v>
      </c>
      <c r="Q88" s="257" t="s">
        <v>296</v>
      </c>
      <c r="R88" s="594">
        <v>0</v>
      </c>
      <c r="S88" s="595">
        <v>0</v>
      </c>
      <c r="T88" s="595">
        <v>0</v>
      </c>
      <c r="U88" s="595">
        <v>0</v>
      </c>
      <c r="V88" s="595">
        <v>0</v>
      </c>
      <c r="W88" s="595">
        <v>0</v>
      </c>
      <c r="X88" s="595">
        <v>0</v>
      </c>
      <c r="Y88" s="595">
        <v>0</v>
      </c>
      <c r="Z88" s="595">
        <v>0</v>
      </c>
      <c r="AA88" s="595">
        <v>0</v>
      </c>
      <c r="AB88" s="595">
        <v>0</v>
      </c>
      <c r="AC88" s="596">
        <v>0</v>
      </c>
      <c r="AD88" s="467">
        <f>SUM(R88:AC88)</f>
        <v>0</v>
      </c>
    </row>
    <row r="89" spans="1:30" s="30" customFormat="1">
      <c r="A89" s="119" t="str">
        <f t="shared" ref="A89:A97" si="54">+A66</f>
        <v>Coach 2</v>
      </c>
      <c r="B89" s="492" t="str">
        <f t="shared" ref="B89:B97" si="55">IF(+B66="","",B66)</f>
        <v>Todd Lundgren</v>
      </c>
      <c r="C89" s="597">
        <v>0</v>
      </c>
      <c r="D89" s="598">
        <v>0</v>
      </c>
      <c r="E89" s="598">
        <v>0</v>
      </c>
      <c r="F89" s="598">
        <v>0</v>
      </c>
      <c r="G89" s="598">
        <v>0</v>
      </c>
      <c r="H89" s="598">
        <v>0</v>
      </c>
      <c r="I89" s="598">
        <v>0</v>
      </c>
      <c r="J89" s="598">
        <v>0</v>
      </c>
      <c r="K89" s="598">
        <v>0</v>
      </c>
      <c r="L89" s="598">
        <v>0</v>
      </c>
      <c r="M89" s="598">
        <v>0</v>
      </c>
      <c r="N89" s="599">
        <v>0</v>
      </c>
      <c r="O89" s="467">
        <f t="shared" ref="O89:O97" si="56">SUM(C89:N89)</f>
        <v>0</v>
      </c>
      <c r="P89" s="119" t="str">
        <f t="shared" ref="P89:P97" si="57">+P66</f>
        <v>Coach 2</v>
      </c>
      <c r="Q89" s="257" t="s">
        <v>297</v>
      </c>
      <c r="R89" s="597">
        <v>0</v>
      </c>
      <c r="S89" s="598">
        <v>0</v>
      </c>
      <c r="T89" s="598">
        <v>0</v>
      </c>
      <c r="U89" s="598">
        <v>0</v>
      </c>
      <c r="V89" s="598">
        <v>0</v>
      </c>
      <c r="W89" s="598">
        <v>0</v>
      </c>
      <c r="X89" s="598">
        <v>0</v>
      </c>
      <c r="Y89" s="598">
        <v>0</v>
      </c>
      <c r="Z89" s="598">
        <v>0</v>
      </c>
      <c r="AA89" s="598">
        <v>0</v>
      </c>
      <c r="AB89" s="598">
        <v>0</v>
      </c>
      <c r="AC89" s="599">
        <v>0</v>
      </c>
      <c r="AD89" s="467">
        <f t="shared" ref="AD89:AD97" si="58">SUM(R89:AC89)</f>
        <v>0</v>
      </c>
    </row>
    <row r="90" spans="1:30" s="30" customFormat="1">
      <c r="A90" s="119" t="str">
        <f t="shared" si="54"/>
        <v>Assistant Coach</v>
      </c>
      <c r="B90" s="492" t="str">
        <f t="shared" si="55"/>
        <v>Mary James</v>
      </c>
      <c r="C90" s="597">
        <v>0</v>
      </c>
      <c r="D90" s="598">
        <v>0</v>
      </c>
      <c r="E90" s="598">
        <v>0</v>
      </c>
      <c r="F90" s="598">
        <v>0</v>
      </c>
      <c r="G90" s="598">
        <v>0</v>
      </c>
      <c r="H90" s="598">
        <v>0</v>
      </c>
      <c r="I90" s="598">
        <v>0</v>
      </c>
      <c r="J90" s="598">
        <v>0</v>
      </c>
      <c r="K90" s="598">
        <v>0</v>
      </c>
      <c r="L90" s="598">
        <v>0</v>
      </c>
      <c r="M90" s="598">
        <v>0</v>
      </c>
      <c r="N90" s="599">
        <v>0</v>
      </c>
      <c r="O90" s="467">
        <f t="shared" si="56"/>
        <v>0</v>
      </c>
      <c r="P90" s="119" t="str">
        <f t="shared" si="57"/>
        <v>Assistant Coach</v>
      </c>
      <c r="Q90" s="257" t="s">
        <v>298</v>
      </c>
      <c r="R90" s="597">
        <v>0</v>
      </c>
      <c r="S90" s="598">
        <v>0</v>
      </c>
      <c r="T90" s="598">
        <v>0</v>
      </c>
      <c r="U90" s="598">
        <v>0</v>
      </c>
      <c r="V90" s="598">
        <v>0</v>
      </c>
      <c r="W90" s="598">
        <v>0</v>
      </c>
      <c r="X90" s="598">
        <v>0</v>
      </c>
      <c r="Y90" s="598">
        <v>0</v>
      </c>
      <c r="Z90" s="598">
        <v>0</v>
      </c>
      <c r="AA90" s="598">
        <v>0</v>
      </c>
      <c r="AB90" s="598">
        <v>0</v>
      </c>
      <c r="AC90" s="599">
        <v>0</v>
      </c>
      <c r="AD90" s="467">
        <f t="shared" si="58"/>
        <v>0</v>
      </c>
    </row>
    <row r="91" spans="1:30" s="30" customFormat="1">
      <c r="A91" s="119" t="str">
        <f t="shared" si="54"/>
        <v>Referee (2)</v>
      </c>
      <c r="B91" s="492" t="str">
        <f t="shared" si="55"/>
        <v>Mike/Dave</v>
      </c>
      <c r="C91" s="597">
        <v>0</v>
      </c>
      <c r="D91" s="598">
        <v>0</v>
      </c>
      <c r="E91" s="598">
        <v>0</v>
      </c>
      <c r="F91" s="598">
        <v>35</v>
      </c>
      <c r="G91" s="598">
        <v>0</v>
      </c>
      <c r="H91" s="598">
        <v>0</v>
      </c>
      <c r="I91" s="598">
        <v>0</v>
      </c>
      <c r="J91" s="598">
        <v>0</v>
      </c>
      <c r="K91" s="598">
        <v>0</v>
      </c>
      <c r="L91" s="598">
        <v>0</v>
      </c>
      <c r="M91" s="598">
        <v>0</v>
      </c>
      <c r="N91" s="599">
        <v>0</v>
      </c>
      <c r="O91" s="467">
        <f t="shared" si="56"/>
        <v>35</v>
      </c>
      <c r="P91" s="119" t="str">
        <f t="shared" si="57"/>
        <v>Referee (2)</v>
      </c>
      <c r="Q91" s="257" t="s">
        <v>299</v>
      </c>
      <c r="R91" s="597">
        <v>0</v>
      </c>
      <c r="S91" s="598">
        <v>0</v>
      </c>
      <c r="T91" s="598">
        <v>0</v>
      </c>
      <c r="U91" s="598">
        <v>100</v>
      </c>
      <c r="V91" s="598">
        <v>0</v>
      </c>
      <c r="W91" s="598">
        <v>0</v>
      </c>
      <c r="X91" s="598">
        <v>0</v>
      </c>
      <c r="Y91" s="598">
        <v>0</v>
      </c>
      <c r="Z91" s="598">
        <v>0</v>
      </c>
      <c r="AA91" s="598">
        <v>0</v>
      </c>
      <c r="AB91" s="598">
        <v>0</v>
      </c>
      <c r="AC91" s="599">
        <v>0</v>
      </c>
      <c r="AD91" s="467">
        <f t="shared" si="58"/>
        <v>100</v>
      </c>
    </row>
    <row r="92" spans="1:30" s="30" customFormat="1">
      <c r="A92" s="119" t="str">
        <f t="shared" si="54"/>
        <v>Ticket Takers</v>
      </c>
      <c r="B92" s="492" t="str">
        <f t="shared" si="55"/>
        <v>Marla/Jan/Rob</v>
      </c>
      <c r="C92" s="597">
        <v>0</v>
      </c>
      <c r="D92" s="598">
        <v>0</v>
      </c>
      <c r="E92" s="598">
        <v>0</v>
      </c>
      <c r="F92" s="598">
        <v>40</v>
      </c>
      <c r="G92" s="598">
        <v>0</v>
      </c>
      <c r="H92" s="598">
        <v>0</v>
      </c>
      <c r="I92" s="598">
        <v>0</v>
      </c>
      <c r="J92" s="598">
        <v>0</v>
      </c>
      <c r="K92" s="598">
        <v>0</v>
      </c>
      <c r="L92" s="598">
        <v>0</v>
      </c>
      <c r="M92" s="598">
        <v>0</v>
      </c>
      <c r="N92" s="599">
        <v>0</v>
      </c>
      <c r="O92" s="467">
        <f t="shared" si="56"/>
        <v>40</v>
      </c>
      <c r="P92" s="119" t="str">
        <f t="shared" si="57"/>
        <v>Ticket Takers</v>
      </c>
      <c r="Q92" s="257" t="s">
        <v>304</v>
      </c>
      <c r="R92" s="597">
        <v>0</v>
      </c>
      <c r="S92" s="598">
        <v>0</v>
      </c>
      <c r="T92" s="598">
        <v>0</v>
      </c>
      <c r="U92" s="598">
        <v>60</v>
      </c>
      <c r="V92" s="598">
        <v>0</v>
      </c>
      <c r="W92" s="598">
        <v>0</v>
      </c>
      <c r="X92" s="598">
        <v>0</v>
      </c>
      <c r="Y92" s="598">
        <v>0</v>
      </c>
      <c r="Z92" s="598">
        <v>0</v>
      </c>
      <c r="AA92" s="598">
        <v>0</v>
      </c>
      <c r="AB92" s="598">
        <v>0</v>
      </c>
      <c r="AC92" s="599">
        <v>0</v>
      </c>
      <c r="AD92" s="467">
        <f t="shared" si="58"/>
        <v>60</v>
      </c>
    </row>
    <row r="93" spans="1:30" s="30" customFormat="1">
      <c r="A93" s="119" t="str">
        <f t="shared" si="54"/>
        <v>Refreshment Booth</v>
      </c>
      <c r="B93" s="492" t="str">
        <f t="shared" si="55"/>
        <v>TBA</v>
      </c>
      <c r="C93" s="597">
        <v>0</v>
      </c>
      <c r="D93" s="598">
        <v>0</v>
      </c>
      <c r="E93" s="598">
        <v>0</v>
      </c>
      <c r="F93" s="598">
        <v>40</v>
      </c>
      <c r="G93" s="598">
        <v>0</v>
      </c>
      <c r="H93" s="598">
        <v>0</v>
      </c>
      <c r="I93" s="598">
        <v>0</v>
      </c>
      <c r="J93" s="598">
        <v>0</v>
      </c>
      <c r="K93" s="598">
        <v>0</v>
      </c>
      <c r="L93" s="598">
        <v>0</v>
      </c>
      <c r="M93" s="598">
        <v>0</v>
      </c>
      <c r="N93" s="599">
        <v>0</v>
      </c>
      <c r="O93" s="467">
        <f t="shared" si="56"/>
        <v>40</v>
      </c>
      <c r="P93" s="119" t="str">
        <f t="shared" si="57"/>
        <v>Refreshment Booth</v>
      </c>
      <c r="Q93" s="257" t="s">
        <v>308</v>
      </c>
      <c r="R93" s="597">
        <v>0</v>
      </c>
      <c r="S93" s="598">
        <v>0</v>
      </c>
      <c r="T93" s="598">
        <v>0</v>
      </c>
      <c r="U93" s="598">
        <v>60</v>
      </c>
      <c r="V93" s="598">
        <v>0</v>
      </c>
      <c r="W93" s="598">
        <v>0</v>
      </c>
      <c r="X93" s="598">
        <v>0</v>
      </c>
      <c r="Y93" s="598">
        <v>0</v>
      </c>
      <c r="Z93" s="598">
        <v>0</v>
      </c>
      <c r="AA93" s="598">
        <v>0</v>
      </c>
      <c r="AB93" s="598">
        <v>0</v>
      </c>
      <c r="AC93" s="599">
        <v>0</v>
      </c>
      <c r="AD93" s="467">
        <f t="shared" si="58"/>
        <v>60</v>
      </c>
    </row>
    <row r="94" spans="1:30" s="30" customFormat="1">
      <c r="A94" s="119" t="str">
        <f t="shared" si="54"/>
        <v>Custodian</v>
      </c>
      <c r="B94" s="492" t="str">
        <f t="shared" si="55"/>
        <v>Tom Collins</v>
      </c>
      <c r="C94" s="597">
        <v>0</v>
      </c>
      <c r="D94" s="598">
        <v>0</v>
      </c>
      <c r="E94" s="598">
        <v>0</v>
      </c>
      <c r="F94" s="598">
        <v>45</v>
      </c>
      <c r="G94" s="598">
        <v>0</v>
      </c>
      <c r="H94" s="598">
        <v>0</v>
      </c>
      <c r="I94" s="598">
        <v>0</v>
      </c>
      <c r="J94" s="598">
        <v>0</v>
      </c>
      <c r="K94" s="598">
        <v>0</v>
      </c>
      <c r="L94" s="598">
        <v>0</v>
      </c>
      <c r="M94" s="598">
        <v>0</v>
      </c>
      <c r="N94" s="599">
        <v>0</v>
      </c>
      <c r="O94" s="467">
        <f t="shared" si="56"/>
        <v>45</v>
      </c>
      <c r="P94" s="119" t="str">
        <f t="shared" si="57"/>
        <v>Custodian</v>
      </c>
      <c r="Q94" s="257" t="s">
        <v>307</v>
      </c>
      <c r="R94" s="597">
        <v>0</v>
      </c>
      <c r="S94" s="598">
        <v>0</v>
      </c>
      <c r="T94" s="598">
        <v>0</v>
      </c>
      <c r="U94" s="598">
        <v>0</v>
      </c>
      <c r="V94" s="598">
        <v>0</v>
      </c>
      <c r="W94" s="598">
        <v>0</v>
      </c>
      <c r="X94" s="598">
        <v>0</v>
      </c>
      <c r="Y94" s="598">
        <v>0</v>
      </c>
      <c r="Z94" s="598">
        <v>0</v>
      </c>
      <c r="AA94" s="598">
        <v>0</v>
      </c>
      <c r="AB94" s="598">
        <v>0</v>
      </c>
      <c r="AC94" s="599">
        <v>0</v>
      </c>
      <c r="AD94" s="467">
        <f t="shared" si="58"/>
        <v>0</v>
      </c>
    </row>
    <row r="95" spans="1:30" s="30" customFormat="1">
      <c r="A95" s="119" t="str">
        <f t="shared" si="54"/>
        <v>Guest Athlete</v>
      </c>
      <c r="B95" s="492" t="str">
        <f t="shared" si="55"/>
        <v>Arnold S.</v>
      </c>
      <c r="C95" s="597">
        <v>0</v>
      </c>
      <c r="D95" s="598">
        <v>0</v>
      </c>
      <c r="E95" s="598">
        <v>0</v>
      </c>
      <c r="F95" s="598">
        <v>0</v>
      </c>
      <c r="G95" s="598">
        <v>0</v>
      </c>
      <c r="H95" s="598">
        <v>0</v>
      </c>
      <c r="I95" s="598">
        <v>0</v>
      </c>
      <c r="J95" s="598">
        <v>0</v>
      </c>
      <c r="K95" s="598">
        <v>0</v>
      </c>
      <c r="L95" s="598">
        <v>0</v>
      </c>
      <c r="M95" s="598">
        <v>0</v>
      </c>
      <c r="N95" s="599">
        <v>0</v>
      </c>
      <c r="O95" s="467">
        <f t="shared" si="56"/>
        <v>0</v>
      </c>
      <c r="P95" s="119" t="str">
        <f t="shared" si="57"/>
        <v>Guest Athlete</v>
      </c>
      <c r="Q95" s="257"/>
      <c r="R95" s="597">
        <v>0</v>
      </c>
      <c r="S95" s="598">
        <v>0</v>
      </c>
      <c r="T95" s="598">
        <v>0</v>
      </c>
      <c r="U95" s="598">
        <v>0</v>
      </c>
      <c r="V95" s="598">
        <v>0</v>
      </c>
      <c r="W95" s="598">
        <v>0</v>
      </c>
      <c r="X95" s="598">
        <v>0</v>
      </c>
      <c r="Y95" s="598">
        <v>0</v>
      </c>
      <c r="Z95" s="598">
        <v>0</v>
      </c>
      <c r="AA95" s="598">
        <v>0</v>
      </c>
      <c r="AB95" s="598">
        <v>0</v>
      </c>
      <c r="AC95" s="599">
        <v>0</v>
      </c>
      <c r="AD95" s="467">
        <f t="shared" si="58"/>
        <v>0</v>
      </c>
    </row>
    <row r="96" spans="1:30" s="30" customFormat="1">
      <c r="A96" s="119" t="str">
        <f t="shared" si="54"/>
        <v>Position #9</v>
      </c>
      <c r="B96" s="492" t="str">
        <f t="shared" si="55"/>
        <v/>
      </c>
      <c r="C96" s="597">
        <v>0</v>
      </c>
      <c r="D96" s="598">
        <v>0</v>
      </c>
      <c r="E96" s="598">
        <v>0</v>
      </c>
      <c r="F96" s="598">
        <v>0</v>
      </c>
      <c r="G96" s="598">
        <v>0</v>
      </c>
      <c r="H96" s="598">
        <v>0</v>
      </c>
      <c r="I96" s="598">
        <v>0</v>
      </c>
      <c r="J96" s="598">
        <v>0</v>
      </c>
      <c r="K96" s="598">
        <v>0</v>
      </c>
      <c r="L96" s="598">
        <v>0</v>
      </c>
      <c r="M96" s="598">
        <v>0</v>
      </c>
      <c r="N96" s="599">
        <v>0</v>
      </c>
      <c r="O96" s="467">
        <f t="shared" si="56"/>
        <v>0</v>
      </c>
      <c r="P96" s="119" t="str">
        <f t="shared" si="57"/>
        <v>Position #9</v>
      </c>
      <c r="Q96" s="257"/>
      <c r="R96" s="597">
        <v>0</v>
      </c>
      <c r="S96" s="598">
        <v>0</v>
      </c>
      <c r="T96" s="598">
        <v>0</v>
      </c>
      <c r="U96" s="598">
        <v>0</v>
      </c>
      <c r="V96" s="598">
        <v>0</v>
      </c>
      <c r="W96" s="598">
        <v>0</v>
      </c>
      <c r="X96" s="598">
        <v>0</v>
      </c>
      <c r="Y96" s="598">
        <v>0</v>
      </c>
      <c r="Z96" s="598">
        <v>0</v>
      </c>
      <c r="AA96" s="598">
        <v>0</v>
      </c>
      <c r="AB96" s="598">
        <v>0</v>
      </c>
      <c r="AC96" s="599">
        <v>0</v>
      </c>
      <c r="AD96" s="467">
        <f t="shared" si="58"/>
        <v>0</v>
      </c>
    </row>
    <row r="97" spans="1:30" s="30" customFormat="1">
      <c r="A97" s="49" t="str">
        <f t="shared" si="54"/>
        <v>Position #10</v>
      </c>
      <c r="B97" s="493" t="str">
        <f t="shared" si="55"/>
        <v/>
      </c>
      <c r="C97" s="600">
        <v>0</v>
      </c>
      <c r="D97" s="601">
        <v>0</v>
      </c>
      <c r="E97" s="601">
        <v>0</v>
      </c>
      <c r="F97" s="601">
        <v>0</v>
      </c>
      <c r="G97" s="601">
        <v>0</v>
      </c>
      <c r="H97" s="601">
        <v>0</v>
      </c>
      <c r="I97" s="601">
        <v>0</v>
      </c>
      <c r="J97" s="601">
        <v>0</v>
      </c>
      <c r="K97" s="601">
        <v>0</v>
      </c>
      <c r="L97" s="601">
        <v>0</v>
      </c>
      <c r="M97" s="601">
        <v>0</v>
      </c>
      <c r="N97" s="602">
        <v>0</v>
      </c>
      <c r="O97" s="468">
        <f t="shared" si="56"/>
        <v>0</v>
      </c>
      <c r="P97" s="49" t="str">
        <f t="shared" si="57"/>
        <v>Position #10</v>
      </c>
      <c r="Q97" s="117"/>
      <c r="R97" s="600">
        <v>0</v>
      </c>
      <c r="S97" s="601">
        <v>0</v>
      </c>
      <c r="T97" s="601">
        <v>0</v>
      </c>
      <c r="U97" s="601">
        <v>0</v>
      </c>
      <c r="V97" s="601">
        <v>0</v>
      </c>
      <c r="W97" s="601">
        <v>0</v>
      </c>
      <c r="X97" s="601">
        <v>0</v>
      </c>
      <c r="Y97" s="601">
        <v>0</v>
      </c>
      <c r="Z97" s="601">
        <v>0</v>
      </c>
      <c r="AA97" s="601">
        <v>0</v>
      </c>
      <c r="AB97" s="601">
        <v>0</v>
      </c>
      <c r="AC97" s="602">
        <v>0</v>
      </c>
      <c r="AD97" s="468">
        <f t="shared" si="58"/>
        <v>0</v>
      </c>
    </row>
    <row r="98" spans="1:30" s="30" customFormat="1">
      <c r="A98" s="119" t="s">
        <v>313</v>
      </c>
      <c r="B98" s="118"/>
      <c r="C98" s="486">
        <f>SUM(C88:C97)</f>
        <v>0</v>
      </c>
      <c r="D98" s="486">
        <f t="shared" ref="D98:O98" si="59">SUM(D88:D97)</f>
        <v>0</v>
      </c>
      <c r="E98" s="486">
        <f t="shared" si="59"/>
        <v>0</v>
      </c>
      <c r="F98" s="486">
        <f t="shared" si="59"/>
        <v>160</v>
      </c>
      <c r="G98" s="486">
        <f t="shared" si="59"/>
        <v>0</v>
      </c>
      <c r="H98" s="486">
        <f t="shared" si="59"/>
        <v>0</v>
      </c>
      <c r="I98" s="486">
        <f t="shared" si="59"/>
        <v>0</v>
      </c>
      <c r="J98" s="486">
        <f t="shared" si="59"/>
        <v>0</v>
      </c>
      <c r="K98" s="486">
        <f t="shared" si="59"/>
        <v>0</v>
      </c>
      <c r="L98" s="486">
        <f t="shared" si="59"/>
        <v>0</v>
      </c>
      <c r="M98" s="486">
        <f t="shared" si="59"/>
        <v>0</v>
      </c>
      <c r="N98" s="486">
        <f t="shared" si="59"/>
        <v>0</v>
      </c>
      <c r="O98" s="466">
        <f t="shared" si="59"/>
        <v>160</v>
      </c>
      <c r="P98" s="119" t="s">
        <v>313</v>
      </c>
      <c r="Q98" s="118"/>
      <c r="R98" s="486">
        <f t="shared" ref="R98:AD98" si="60">SUM(R88:R97)</f>
        <v>0</v>
      </c>
      <c r="S98" s="486">
        <f t="shared" si="60"/>
        <v>0</v>
      </c>
      <c r="T98" s="486">
        <f t="shared" si="60"/>
        <v>0</v>
      </c>
      <c r="U98" s="486">
        <f t="shared" si="60"/>
        <v>220</v>
      </c>
      <c r="V98" s="486">
        <f t="shared" si="60"/>
        <v>0</v>
      </c>
      <c r="W98" s="486">
        <f t="shared" si="60"/>
        <v>0</v>
      </c>
      <c r="X98" s="486">
        <f t="shared" si="60"/>
        <v>0</v>
      </c>
      <c r="Y98" s="486">
        <f t="shared" si="60"/>
        <v>0</v>
      </c>
      <c r="Z98" s="486">
        <f t="shared" si="60"/>
        <v>0</v>
      </c>
      <c r="AA98" s="486">
        <f t="shared" si="60"/>
        <v>0</v>
      </c>
      <c r="AB98" s="486">
        <f t="shared" si="60"/>
        <v>0</v>
      </c>
      <c r="AC98" s="486">
        <f t="shared" si="60"/>
        <v>0</v>
      </c>
      <c r="AD98" s="466">
        <f t="shared" si="60"/>
        <v>220</v>
      </c>
    </row>
    <row r="99" spans="1:30" s="30" customFormat="1">
      <c r="A99" s="391"/>
      <c r="B99" s="118"/>
      <c r="C99" s="454"/>
      <c r="D99" s="259"/>
      <c r="E99" s="259"/>
      <c r="F99" s="259"/>
      <c r="G99" s="259"/>
      <c r="H99" s="259"/>
      <c r="I99" s="259"/>
      <c r="J99" s="259"/>
      <c r="K99" s="259"/>
      <c r="L99" s="259"/>
      <c r="M99" s="259"/>
      <c r="N99" s="259"/>
      <c r="O99" s="33"/>
      <c r="P99" s="391"/>
      <c r="Q99" s="118"/>
      <c r="R99" s="454"/>
      <c r="S99" s="259"/>
      <c r="T99" s="259"/>
      <c r="U99" s="259"/>
      <c r="V99" s="259"/>
      <c r="W99" s="259"/>
      <c r="X99" s="259"/>
      <c r="Y99" s="259"/>
      <c r="Z99" s="259"/>
      <c r="AA99" s="259"/>
      <c r="AB99" s="259"/>
      <c r="AC99" s="259"/>
      <c r="AD99" s="33"/>
    </row>
    <row r="100" spans="1:30" s="240" customFormat="1">
      <c r="A100" s="51"/>
      <c r="B100" s="51"/>
      <c r="C100" s="447"/>
      <c r="D100" s="447"/>
      <c r="E100" s="447"/>
      <c r="F100" s="447"/>
      <c r="G100" s="447"/>
      <c r="H100" s="447"/>
      <c r="I100" s="447"/>
      <c r="J100" s="447"/>
      <c r="K100" s="447"/>
      <c r="L100" s="447"/>
      <c r="M100" s="447"/>
      <c r="N100" s="447"/>
      <c r="O100" s="447"/>
      <c r="P100" s="51"/>
      <c r="Q100" s="51"/>
      <c r="R100" s="447"/>
      <c r="S100" s="447"/>
      <c r="T100" s="447"/>
      <c r="U100" s="447"/>
      <c r="V100" s="447"/>
      <c r="W100" s="447"/>
      <c r="X100" s="447"/>
      <c r="Y100" s="447"/>
      <c r="Z100" s="447"/>
      <c r="AA100" s="447"/>
      <c r="AB100" s="447"/>
      <c r="AC100" s="447"/>
      <c r="AD100" s="447"/>
    </row>
    <row r="101" spans="1:30" s="30" customFormat="1" ht="18">
      <c r="A101" s="465" t="s">
        <v>339</v>
      </c>
      <c r="B101" s="60"/>
      <c r="C101" s="60"/>
      <c r="D101" s="60"/>
      <c r="E101" s="60"/>
      <c r="F101" s="60"/>
      <c r="G101" s="60"/>
      <c r="H101" s="60"/>
      <c r="I101" s="60"/>
      <c r="J101" s="60"/>
      <c r="K101" s="60"/>
      <c r="L101" s="60"/>
      <c r="M101" s="60"/>
      <c r="N101" s="60"/>
      <c r="O101" s="447"/>
      <c r="P101" s="465" t="s">
        <v>339</v>
      </c>
      <c r="Q101" s="60"/>
      <c r="R101" s="60"/>
      <c r="S101" s="60"/>
      <c r="T101" s="60"/>
      <c r="U101" s="60"/>
      <c r="V101" s="60"/>
      <c r="W101" s="60"/>
      <c r="X101" s="60"/>
      <c r="Y101" s="60"/>
      <c r="Z101" s="60"/>
      <c r="AA101" s="60"/>
      <c r="AB101" s="60"/>
      <c r="AC101" s="60"/>
      <c r="AD101" s="447"/>
    </row>
    <row r="102" spans="1:30" s="30" customFormat="1">
      <c r="A102" s="60" t="s">
        <v>312</v>
      </c>
      <c r="B102" s="60"/>
      <c r="C102" s="591">
        <f>+C98</f>
        <v>0</v>
      </c>
      <c r="D102" s="591">
        <f t="shared" ref="D102:N102" si="61">+D98</f>
        <v>0</v>
      </c>
      <c r="E102" s="591">
        <f t="shared" si="61"/>
        <v>0</v>
      </c>
      <c r="F102" s="591">
        <f t="shared" si="61"/>
        <v>160</v>
      </c>
      <c r="G102" s="591">
        <f t="shared" si="61"/>
        <v>0</v>
      </c>
      <c r="H102" s="591">
        <f t="shared" si="61"/>
        <v>0</v>
      </c>
      <c r="I102" s="591">
        <f t="shared" si="61"/>
        <v>0</v>
      </c>
      <c r="J102" s="591">
        <f t="shared" si="61"/>
        <v>0</v>
      </c>
      <c r="K102" s="591">
        <f t="shared" si="61"/>
        <v>0</v>
      </c>
      <c r="L102" s="591">
        <f t="shared" si="61"/>
        <v>0</v>
      </c>
      <c r="M102" s="591">
        <f t="shared" si="61"/>
        <v>0</v>
      </c>
      <c r="N102" s="591">
        <f t="shared" si="61"/>
        <v>0</v>
      </c>
      <c r="O102" s="276">
        <f>SUM(C102:N102)</f>
        <v>160</v>
      </c>
      <c r="P102" s="60" t="s">
        <v>312</v>
      </c>
      <c r="Q102" s="60"/>
      <c r="R102" s="591">
        <f>+R98</f>
        <v>0</v>
      </c>
      <c r="S102" s="591">
        <f t="shared" ref="S102:AC102" si="62">+S98</f>
        <v>0</v>
      </c>
      <c r="T102" s="591">
        <f t="shared" si="62"/>
        <v>0</v>
      </c>
      <c r="U102" s="591">
        <f t="shared" si="62"/>
        <v>220</v>
      </c>
      <c r="V102" s="591">
        <f t="shared" si="62"/>
        <v>0</v>
      </c>
      <c r="W102" s="591">
        <f t="shared" si="62"/>
        <v>0</v>
      </c>
      <c r="X102" s="591">
        <f t="shared" si="62"/>
        <v>0</v>
      </c>
      <c r="Y102" s="591">
        <f t="shared" si="62"/>
        <v>0</v>
      </c>
      <c r="Z102" s="591">
        <f t="shared" si="62"/>
        <v>0</v>
      </c>
      <c r="AA102" s="591">
        <f t="shared" si="62"/>
        <v>0</v>
      </c>
      <c r="AB102" s="591">
        <f t="shared" si="62"/>
        <v>0</v>
      </c>
      <c r="AC102" s="591">
        <f t="shared" si="62"/>
        <v>0</v>
      </c>
      <c r="AD102" s="276">
        <f>SUM(R102:AC102)</f>
        <v>220</v>
      </c>
    </row>
    <row r="103" spans="1:30" s="30" customFormat="1">
      <c r="A103" s="292" t="s">
        <v>287</v>
      </c>
      <c r="B103" s="292"/>
      <c r="C103" s="592">
        <v>0</v>
      </c>
      <c r="D103" s="592">
        <v>0</v>
      </c>
      <c r="E103" s="592">
        <v>0</v>
      </c>
      <c r="F103" s="592">
        <v>0</v>
      </c>
      <c r="G103" s="592">
        <v>0</v>
      </c>
      <c r="H103" s="592">
        <v>0</v>
      </c>
      <c r="I103" s="592">
        <v>0</v>
      </c>
      <c r="J103" s="592">
        <v>0</v>
      </c>
      <c r="K103" s="592">
        <v>0</v>
      </c>
      <c r="L103" s="592">
        <v>0</v>
      </c>
      <c r="M103" s="592">
        <v>0</v>
      </c>
      <c r="N103" s="592">
        <v>0</v>
      </c>
      <c r="O103" s="276">
        <f>SUM(C103:N103)</f>
        <v>0</v>
      </c>
      <c r="P103" s="292" t="s">
        <v>287</v>
      </c>
      <c r="Q103" s="292"/>
      <c r="R103" s="592">
        <v>0</v>
      </c>
      <c r="S103" s="592">
        <v>0</v>
      </c>
      <c r="T103" s="592">
        <v>0</v>
      </c>
      <c r="U103" s="592">
        <v>0</v>
      </c>
      <c r="V103" s="592">
        <v>0</v>
      </c>
      <c r="W103" s="592">
        <v>0</v>
      </c>
      <c r="X103" s="592">
        <v>0</v>
      </c>
      <c r="Y103" s="592">
        <v>0</v>
      </c>
      <c r="Z103" s="592">
        <v>0</v>
      </c>
      <c r="AA103" s="592">
        <v>0</v>
      </c>
      <c r="AB103" s="592">
        <v>0</v>
      </c>
      <c r="AC103" s="592">
        <v>0</v>
      </c>
      <c r="AD103" s="276">
        <f>SUM(R103:AC103)</f>
        <v>0</v>
      </c>
    </row>
    <row r="104" spans="1:30" s="30" customFormat="1">
      <c r="A104" s="292" t="s">
        <v>315</v>
      </c>
      <c r="B104" s="292"/>
      <c r="C104" s="592">
        <v>0</v>
      </c>
      <c r="D104" s="592">
        <v>0</v>
      </c>
      <c r="E104" s="592">
        <v>0</v>
      </c>
      <c r="F104" s="592">
        <v>0</v>
      </c>
      <c r="G104" s="592">
        <v>0</v>
      </c>
      <c r="H104" s="592">
        <v>0</v>
      </c>
      <c r="I104" s="592">
        <v>0</v>
      </c>
      <c r="J104" s="592">
        <v>0</v>
      </c>
      <c r="K104" s="592">
        <v>0</v>
      </c>
      <c r="L104" s="592">
        <v>0</v>
      </c>
      <c r="M104" s="592">
        <v>0</v>
      </c>
      <c r="N104" s="592">
        <v>0</v>
      </c>
      <c r="O104" s="276">
        <f>SUM(C104:N104)</f>
        <v>0</v>
      </c>
      <c r="P104" s="292" t="s">
        <v>315</v>
      </c>
      <c r="Q104" s="292"/>
      <c r="R104" s="592">
        <v>0</v>
      </c>
      <c r="S104" s="592">
        <v>0</v>
      </c>
      <c r="T104" s="592">
        <v>0</v>
      </c>
      <c r="U104" s="592">
        <v>0</v>
      </c>
      <c r="V104" s="592">
        <v>0</v>
      </c>
      <c r="W104" s="592">
        <v>0</v>
      </c>
      <c r="X104" s="592">
        <v>0</v>
      </c>
      <c r="Y104" s="592">
        <v>0</v>
      </c>
      <c r="Z104" s="592">
        <v>0</v>
      </c>
      <c r="AA104" s="592">
        <v>0</v>
      </c>
      <c r="AB104" s="592">
        <v>0</v>
      </c>
      <c r="AC104" s="592">
        <v>0</v>
      </c>
      <c r="AD104" s="276">
        <f>SUM(R104:AC104)</f>
        <v>0</v>
      </c>
    </row>
    <row r="105" spans="1:30" s="30" customFormat="1">
      <c r="A105" s="292" t="s">
        <v>320</v>
      </c>
      <c r="B105" s="292"/>
      <c r="C105" s="592">
        <v>0</v>
      </c>
      <c r="D105" s="592">
        <v>0</v>
      </c>
      <c r="E105" s="592">
        <v>0</v>
      </c>
      <c r="F105" s="592">
        <v>0</v>
      </c>
      <c r="G105" s="592">
        <v>0</v>
      </c>
      <c r="H105" s="592">
        <v>0</v>
      </c>
      <c r="I105" s="592">
        <v>0</v>
      </c>
      <c r="J105" s="592">
        <v>0</v>
      </c>
      <c r="K105" s="592">
        <v>0</v>
      </c>
      <c r="L105" s="592">
        <v>0</v>
      </c>
      <c r="M105" s="592">
        <v>0</v>
      </c>
      <c r="N105" s="592">
        <v>0</v>
      </c>
      <c r="O105" s="276">
        <f>SUM(C105:N105)</f>
        <v>0</v>
      </c>
      <c r="P105" s="292" t="s">
        <v>320</v>
      </c>
      <c r="Q105" s="292"/>
      <c r="R105" s="592">
        <v>0</v>
      </c>
      <c r="S105" s="592">
        <v>0</v>
      </c>
      <c r="T105" s="592">
        <v>0</v>
      </c>
      <c r="U105" s="592">
        <v>100</v>
      </c>
      <c r="V105" s="592">
        <v>0</v>
      </c>
      <c r="W105" s="592">
        <v>0</v>
      </c>
      <c r="X105" s="592">
        <v>0</v>
      </c>
      <c r="Y105" s="592">
        <v>0</v>
      </c>
      <c r="Z105" s="592">
        <v>0</v>
      </c>
      <c r="AA105" s="592">
        <v>0</v>
      </c>
      <c r="AB105" s="592">
        <v>0</v>
      </c>
      <c r="AC105" s="592">
        <v>0</v>
      </c>
      <c r="AD105" s="276">
        <f>SUM(R105:AC105)</f>
        <v>100</v>
      </c>
    </row>
    <row r="106" spans="1:30" s="30" customFormat="1">
      <c r="A106" s="292" t="s">
        <v>316</v>
      </c>
      <c r="B106" s="292"/>
      <c r="C106" s="592">
        <v>0</v>
      </c>
      <c r="D106" s="592">
        <v>0</v>
      </c>
      <c r="E106" s="592">
        <v>0</v>
      </c>
      <c r="F106" s="592">
        <v>12</v>
      </c>
      <c r="G106" s="592">
        <v>0</v>
      </c>
      <c r="H106" s="592">
        <v>0</v>
      </c>
      <c r="I106" s="592">
        <v>0</v>
      </c>
      <c r="J106" s="592">
        <v>0</v>
      </c>
      <c r="K106" s="592">
        <v>0</v>
      </c>
      <c r="L106" s="592">
        <v>0</v>
      </c>
      <c r="M106" s="592">
        <v>0</v>
      </c>
      <c r="N106" s="592">
        <v>0</v>
      </c>
      <c r="O106" s="276"/>
      <c r="P106" s="292" t="s">
        <v>316</v>
      </c>
      <c r="Q106" s="292"/>
      <c r="R106" s="592">
        <v>0</v>
      </c>
      <c r="S106" s="592">
        <v>0</v>
      </c>
      <c r="T106" s="592">
        <v>0</v>
      </c>
      <c r="U106" s="592">
        <v>25</v>
      </c>
      <c r="V106" s="592">
        <v>0</v>
      </c>
      <c r="W106" s="592">
        <v>0</v>
      </c>
      <c r="X106" s="592">
        <v>0</v>
      </c>
      <c r="Y106" s="592">
        <v>0</v>
      </c>
      <c r="Z106" s="592">
        <v>0</v>
      </c>
      <c r="AA106" s="592">
        <v>0</v>
      </c>
      <c r="AB106" s="592">
        <v>0</v>
      </c>
      <c r="AC106" s="592">
        <v>0</v>
      </c>
      <c r="AD106" s="276"/>
    </row>
    <row r="107" spans="1:30" s="30" customFormat="1">
      <c r="A107" s="292" t="s">
        <v>317</v>
      </c>
      <c r="B107" s="292"/>
      <c r="C107" s="592">
        <v>0</v>
      </c>
      <c r="D107" s="592">
        <v>0</v>
      </c>
      <c r="E107" s="592">
        <v>0</v>
      </c>
      <c r="F107" s="592">
        <v>15</v>
      </c>
      <c r="G107" s="592">
        <v>0</v>
      </c>
      <c r="H107" s="592">
        <v>0</v>
      </c>
      <c r="I107" s="592">
        <v>0</v>
      </c>
      <c r="J107" s="592">
        <v>0</v>
      </c>
      <c r="K107" s="592">
        <v>0</v>
      </c>
      <c r="L107" s="592">
        <v>0</v>
      </c>
      <c r="M107" s="592">
        <v>0</v>
      </c>
      <c r="N107" s="592">
        <v>0</v>
      </c>
      <c r="O107" s="276"/>
      <c r="P107" s="292" t="s">
        <v>317</v>
      </c>
      <c r="Q107" s="292"/>
      <c r="R107" s="592">
        <v>0</v>
      </c>
      <c r="S107" s="592">
        <v>0</v>
      </c>
      <c r="T107" s="592">
        <v>0</v>
      </c>
      <c r="U107" s="592">
        <v>75</v>
      </c>
      <c r="V107" s="592">
        <v>0</v>
      </c>
      <c r="W107" s="592">
        <v>0</v>
      </c>
      <c r="X107" s="592">
        <v>0</v>
      </c>
      <c r="Y107" s="592">
        <v>0</v>
      </c>
      <c r="Z107" s="592">
        <v>0</v>
      </c>
      <c r="AA107" s="592">
        <v>0</v>
      </c>
      <c r="AB107" s="592">
        <v>0</v>
      </c>
      <c r="AC107" s="592">
        <v>0</v>
      </c>
      <c r="AD107" s="276"/>
    </row>
    <row r="108" spans="1:30" s="30" customFormat="1">
      <c r="A108" s="292" t="s">
        <v>318</v>
      </c>
      <c r="B108" s="292"/>
      <c r="C108" s="592">
        <v>0</v>
      </c>
      <c r="D108" s="592">
        <v>0</v>
      </c>
      <c r="E108" s="592">
        <v>0</v>
      </c>
      <c r="F108" s="592">
        <v>25</v>
      </c>
      <c r="G108" s="592">
        <v>0</v>
      </c>
      <c r="H108" s="592">
        <v>0</v>
      </c>
      <c r="I108" s="592">
        <v>0</v>
      </c>
      <c r="J108" s="592">
        <v>0</v>
      </c>
      <c r="K108" s="592">
        <v>0</v>
      </c>
      <c r="L108" s="592">
        <v>0</v>
      </c>
      <c r="M108" s="592">
        <v>0</v>
      </c>
      <c r="N108" s="592">
        <v>0</v>
      </c>
      <c r="O108" s="276"/>
      <c r="P108" s="292" t="s">
        <v>318</v>
      </c>
      <c r="Q108" s="292"/>
      <c r="R108" s="592">
        <v>0</v>
      </c>
      <c r="S108" s="592">
        <v>0</v>
      </c>
      <c r="T108" s="592">
        <v>0</v>
      </c>
      <c r="U108" s="592">
        <v>250</v>
      </c>
      <c r="V108" s="592">
        <v>0</v>
      </c>
      <c r="W108" s="592">
        <v>0</v>
      </c>
      <c r="X108" s="592">
        <v>0</v>
      </c>
      <c r="Y108" s="592">
        <v>0</v>
      </c>
      <c r="Z108" s="592">
        <v>0</v>
      </c>
      <c r="AA108" s="592">
        <v>0</v>
      </c>
      <c r="AB108" s="592">
        <v>0</v>
      </c>
      <c r="AC108" s="592">
        <v>0</v>
      </c>
      <c r="AD108" s="276"/>
    </row>
    <row r="109" spans="1:30" s="30" customFormat="1">
      <c r="A109" s="292" t="s">
        <v>319</v>
      </c>
      <c r="B109" s="292"/>
      <c r="C109" s="592">
        <v>0</v>
      </c>
      <c r="D109" s="592">
        <v>0</v>
      </c>
      <c r="E109" s="592">
        <v>0</v>
      </c>
      <c r="F109" s="592">
        <v>0</v>
      </c>
      <c r="G109" s="592">
        <v>0</v>
      </c>
      <c r="H109" s="592">
        <v>0</v>
      </c>
      <c r="I109" s="592">
        <v>0</v>
      </c>
      <c r="J109" s="592">
        <v>0</v>
      </c>
      <c r="K109" s="592">
        <v>0</v>
      </c>
      <c r="L109" s="592">
        <v>0</v>
      </c>
      <c r="M109" s="592">
        <v>0</v>
      </c>
      <c r="N109" s="592">
        <v>0</v>
      </c>
      <c r="O109" s="276"/>
      <c r="P109" s="292" t="s">
        <v>319</v>
      </c>
      <c r="Q109" s="292"/>
      <c r="R109" s="592">
        <v>0</v>
      </c>
      <c r="S109" s="592">
        <v>0</v>
      </c>
      <c r="T109" s="592">
        <v>0</v>
      </c>
      <c r="U109" s="592">
        <v>35</v>
      </c>
      <c r="V109" s="592">
        <v>0</v>
      </c>
      <c r="W109" s="592">
        <v>0</v>
      </c>
      <c r="X109" s="592">
        <v>0</v>
      </c>
      <c r="Y109" s="592">
        <v>0</v>
      </c>
      <c r="Z109" s="592">
        <v>0</v>
      </c>
      <c r="AA109" s="592">
        <v>0</v>
      </c>
      <c r="AB109" s="592">
        <v>0</v>
      </c>
      <c r="AC109" s="592">
        <v>0</v>
      </c>
      <c r="AD109" s="276"/>
    </row>
    <row r="110" spans="1:30" s="30" customFormat="1">
      <c r="A110" s="292" t="s">
        <v>321</v>
      </c>
      <c r="B110" s="292"/>
      <c r="C110" s="592">
        <v>0</v>
      </c>
      <c r="D110" s="592">
        <v>0</v>
      </c>
      <c r="E110" s="592">
        <v>0</v>
      </c>
      <c r="F110" s="592">
        <v>60</v>
      </c>
      <c r="G110" s="592">
        <v>0</v>
      </c>
      <c r="H110" s="592">
        <v>0</v>
      </c>
      <c r="I110" s="592">
        <v>0</v>
      </c>
      <c r="J110" s="592">
        <v>0</v>
      </c>
      <c r="K110" s="592">
        <v>0</v>
      </c>
      <c r="L110" s="592">
        <v>0</v>
      </c>
      <c r="M110" s="592">
        <v>0</v>
      </c>
      <c r="N110" s="592">
        <v>0</v>
      </c>
      <c r="O110" s="276"/>
      <c r="P110" s="292" t="s">
        <v>321</v>
      </c>
      <c r="Q110" s="292"/>
      <c r="R110" s="592">
        <v>0</v>
      </c>
      <c r="S110" s="592">
        <v>0</v>
      </c>
      <c r="T110" s="592">
        <v>0</v>
      </c>
      <c r="U110" s="592">
        <v>175</v>
      </c>
      <c r="V110" s="592">
        <v>0</v>
      </c>
      <c r="W110" s="592">
        <v>0</v>
      </c>
      <c r="X110" s="592">
        <v>0</v>
      </c>
      <c r="Y110" s="592">
        <v>0</v>
      </c>
      <c r="Z110" s="592">
        <v>0</v>
      </c>
      <c r="AA110" s="592">
        <v>0</v>
      </c>
      <c r="AB110" s="592">
        <v>0</v>
      </c>
      <c r="AC110" s="592">
        <v>0</v>
      </c>
      <c r="AD110" s="276"/>
    </row>
    <row r="111" spans="1:30" s="30" customFormat="1">
      <c r="A111" s="292" t="s">
        <v>5</v>
      </c>
      <c r="B111" s="292"/>
      <c r="C111" s="592">
        <v>0</v>
      </c>
      <c r="D111" s="592">
        <v>0</v>
      </c>
      <c r="E111" s="592">
        <v>0</v>
      </c>
      <c r="F111" s="592">
        <v>0</v>
      </c>
      <c r="G111" s="592">
        <v>0</v>
      </c>
      <c r="H111" s="592">
        <v>0</v>
      </c>
      <c r="I111" s="592">
        <v>0</v>
      </c>
      <c r="J111" s="592">
        <v>0</v>
      </c>
      <c r="K111" s="592">
        <v>0</v>
      </c>
      <c r="L111" s="592">
        <v>0</v>
      </c>
      <c r="M111" s="592">
        <v>0</v>
      </c>
      <c r="N111" s="592">
        <v>0</v>
      </c>
      <c r="O111" s="276"/>
      <c r="P111" s="292" t="s">
        <v>5</v>
      </c>
      <c r="Q111" s="292"/>
      <c r="R111" s="592">
        <v>0</v>
      </c>
      <c r="S111" s="592">
        <v>0</v>
      </c>
      <c r="T111" s="592">
        <v>0</v>
      </c>
      <c r="U111" s="592">
        <v>0</v>
      </c>
      <c r="V111" s="592">
        <v>0</v>
      </c>
      <c r="W111" s="592">
        <v>0</v>
      </c>
      <c r="X111" s="592">
        <v>0</v>
      </c>
      <c r="Y111" s="592">
        <v>0</v>
      </c>
      <c r="Z111" s="592">
        <v>0</v>
      </c>
      <c r="AA111" s="592">
        <v>0</v>
      </c>
      <c r="AB111" s="592">
        <v>0</v>
      </c>
      <c r="AC111" s="592">
        <v>0</v>
      </c>
      <c r="AD111" s="276"/>
    </row>
    <row r="112" spans="1:30" s="30" customFormat="1">
      <c r="A112" s="71" t="s">
        <v>5</v>
      </c>
      <c r="B112" s="338"/>
      <c r="C112" s="593">
        <v>0</v>
      </c>
      <c r="D112" s="593">
        <v>0</v>
      </c>
      <c r="E112" s="593">
        <v>0</v>
      </c>
      <c r="F112" s="593">
        <v>0</v>
      </c>
      <c r="G112" s="593">
        <v>0</v>
      </c>
      <c r="H112" s="593">
        <v>0</v>
      </c>
      <c r="I112" s="593">
        <v>0</v>
      </c>
      <c r="J112" s="593">
        <v>0</v>
      </c>
      <c r="K112" s="593">
        <v>0</v>
      </c>
      <c r="L112" s="593">
        <v>0</v>
      </c>
      <c r="M112" s="593">
        <v>0</v>
      </c>
      <c r="N112" s="593">
        <v>0</v>
      </c>
      <c r="O112" s="78">
        <f>SUM(C112:N112)</f>
        <v>0</v>
      </c>
      <c r="P112" s="338" t="s">
        <v>5</v>
      </c>
      <c r="Q112" s="338"/>
      <c r="R112" s="593">
        <v>0</v>
      </c>
      <c r="S112" s="593">
        <v>0</v>
      </c>
      <c r="T112" s="593">
        <v>0</v>
      </c>
      <c r="U112" s="593">
        <v>0</v>
      </c>
      <c r="V112" s="593">
        <v>0</v>
      </c>
      <c r="W112" s="593">
        <v>0</v>
      </c>
      <c r="X112" s="593">
        <v>0</v>
      </c>
      <c r="Y112" s="593">
        <v>0</v>
      </c>
      <c r="Z112" s="593">
        <v>0</v>
      </c>
      <c r="AA112" s="593">
        <v>0</v>
      </c>
      <c r="AB112" s="593">
        <v>0</v>
      </c>
      <c r="AC112" s="593">
        <v>0</v>
      </c>
      <c r="AD112" s="78">
        <f>SUM(R112:AC112)</f>
        <v>0</v>
      </c>
    </row>
    <row r="113" spans="1:30" s="30" customFormat="1">
      <c r="A113" s="566" t="s">
        <v>360</v>
      </c>
      <c r="B113" s="482"/>
      <c r="C113" s="482">
        <f t="shared" ref="C113:N113" si="63">SUM(C102:C112)</f>
        <v>0</v>
      </c>
      <c r="D113" s="482">
        <f t="shared" si="63"/>
        <v>0</v>
      </c>
      <c r="E113" s="482">
        <f t="shared" si="63"/>
        <v>0</v>
      </c>
      <c r="F113" s="482">
        <f t="shared" si="63"/>
        <v>272</v>
      </c>
      <c r="G113" s="482">
        <f t="shared" si="63"/>
        <v>0</v>
      </c>
      <c r="H113" s="482">
        <f t="shared" si="63"/>
        <v>0</v>
      </c>
      <c r="I113" s="482">
        <f t="shared" si="63"/>
        <v>0</v>
      </c>
      <c r="J113" s="482">
        <f t="shared" si="63"/>
        <v>0</v>
      </c>
      <c r="K113" s="482">
        <f t="shared" si="63"/>
        <v>0</v>
      </c>
      <c r="L113" s="482">
        <f t="shared" si="63"/>
        <v>0</v>
      </c>
      <c r="M113" s="482">
        <f t="shared" si="63"/>
        <v>0</v>
      </c>
      <c r="N113" s="482">
        <f t="shared" si="63"/>
        <v>0</v>
      </c>
      <c r="O113" s="567">
        <f>SUM(C113:N113)</f>
        <v>272</v>
      </c>
      <c r="P113" s="481" t="str">
        <f>+A113</f>
        <v>Total Program Expenses</v>
      </c>
      <c r="Q113" s="482"/>
      <c r="R113" s="482">
        <f t="shared" ref="R113:AC113" si="64">SUM(R102:R112)</f>
        <v>0</v>
      </c>
      <c r="S113" s="482">
        <f t="shared" si="64"/>
        <v>0</v>
      </c>
      <c r="T113" s="482">
        <f t="shared" si="64"/>
        <v>0</v>
      </c>
      <c r="U113" s="482">
        <f t="shared" si="64"/>
        <v>880</v>
      </c>
      <c r="V113" s="482">
        <f t="shared" si="64"/>
        <v>0</v>
      </c>
      <c r="W113" s="482">
        <f t="shared" si="64"/>
        <v>0</v>
      </c>
      <c r="X113" s="482">
        <f t="shared" si="64"/>
        <v>0</v>
      </c>
      <c r="Y113" s="482">
        <f t="shared" si="64"/>
        <v>0</v>
      </c>
      <c r="Z113" s="482">
        <f t="shared" si="64"/>
        <v>0</v>
      </c>
      <c r="AA113" s="482">
        <f t="shared" si="64"/>
        <v>0</v>
      </c>
      <c r="AB113" s="482">
        <f t="shared" si="64"/>
        <v>0</v>
      </c>
      <c r="AC113" s="482">
        <f t="shared" si="64"/>
        <v>0</v>
      </c>
      <c r="AD113" s="567">
        <f>SUM(R113:AC113)</f>
        <v>880</v>
      </c>
    </row>
    <row r="114" spans="1:30" s="30" customFormat="1" ht="18" thickBot="1">
      <c r="A114" s="564" t="s">
        <v>338</v>
      </c>
      <c r="B114" s="568"/>
      <c r="C114" s="569">
        <f t="shared" ref="C114:O114" si="65">+C85-C113</f>
        <v>0</v>
      </c>
      <c r="D114" s="569">
        <f t="shared" si="65"/>
        <v>0</v>
      </c>
      <c r="E114" s="569">
        <f t="shared" si="65"/>
        <v>0</v>
      </c>
      <c r="F114" s="569">
        <f t="shared" si="65"/>
        <v>243</v>
      </c>
      <c r="G114" s="569">
        <f t="shared" si="65"/>
        <v>0</v>
      </c>
      <c r="H114" s="569">
        <f t="shared" si="65"/>
        <v>0</v>
      </c>
      <c r="I114" s="569">
        <f t="shared" si="65"/>
        <v>0</v>
      </c>
      <c r="J114" s="569">
        <f t="shared" si="65"/>
        <v>0</v>
      </c>
      <c r="K114" s="569">
        <f t="shared" si="65"/>
        <v>0</v>
      </c>
      <c r="L114" s="569">
        <f t="shared" si="65"/>
        <v>0</v>
      </c>
      <c r="M114" s="569">
        <f t="shared" si="65"/>
        <v>0</v>
      </c>
      <c r="N114" s="569">
        <f t="shared" si="65"/>
        <v>0</v>
      </c>
      <c r="O114" s="570">
        <f t="shared" si="65"/>
        <v>243</v>
      </c>
      <c r="P114" s="563" t="str">
        <f>+A114</f>
        <v>Net Program Profit</v>
      </c>
      <c r="Q114" s="568"/>
      <c r="R114" s="569">
        <f t="shared" ref="R114:AD114" si="66">+R85-R113</f>
        <v>0</v>
      </c>
      <c r="S114" s="569">
        <f t="shared" si="66"/>
        <v>0</v>
      </c>
      <c r="T114" s="569">
        <f t="shared" si="66"/>
        <v>0</v>
      </c>
      <c r="U114" s="569">
        <f t="shared" si="66"/>
        <v>2960</v>
      </c>
      <c r="V114" s="569">
        <f t="shared" si="66"/>
        <v>0</v>
      </c>
      <c r="W114" s="569">
        <f t="shared" si="66"/>
        <v>0</v>
      </c>
      <c r="X114" s="569">
        <f t="shared" si="66"/>
        <v>0</v>
      </c>
      <c r="Y114" s="569">
        <f t="shared" si="66"/>
        <v>0</v>
      </c>
      <c r="Z114" s="569">
        <f t="shared" si="66"/>
        <v>0</v>
      </c>
      <c r="AA114" s="569">
        <f t="shared" si="66"/>
        <v>0</v>
      </c>
      <c r="AB114" s="569">
        <f t="shared" si="66"/>
        <v>0</v>
      </c>
      <c r="AC114" s="569">
        <f t="shared" si="66"/>
        <v>0</v>
      </c>
      <c r="AD114" s="570">
        <f t="shared" si="66"/>
        <v>2960</v>
      </c>
    </row>
    <row r="115" spans="1:30" s="17" customFormat="1" ht="18" thickTop="1">
      <c r="A115" s="60" t="str">
        <f>+Cover!A22</f>
        <v>School Name</v>
      </c>
      <c r="B115" s="60"/>
      <c r="C115" s="60"/>
      <c r="D115" s="60"/>
      <c r="E115" s="60"/>
      <c r="F115" s="60"/>
      <c r="G115" s="60"/>
      <c r="H115" s="60"/>
      <c r="I115" s="60"/>
      <c r="J115" s="60"/>
      <c r="K115" s="60"/>
      <c r="L115" s="60"/>
      <c r="M115" s="60"/>
      <c r="N115" s="60"/>
      <c r="O115" s="60">
        <f>+Cover!A84</f>
        <v>0</v>
      </c>
      <c r="P115" s="60" t="str">
        <f>+P1</f>
        <v>School Name</v>
      </c>
      <c r="Q115" s="60"/>
      <c r="R115" s="60"/>
      <c r="S115" s="60"/>
      <c r="T115" s="60"/>
      <c r="U115" s="60"/>
      <c r="V115" s="60"/>
      <c r="W115" s="60"/>
      <c r="X115" s="60"/>
      <c r="Y115" s="60"/>
      <c r="Z115" s="60"/>
      <c r="AA115" s="60"/>
      <c r="AB115" s="60"/>
      <c r="AC115" s="60"/>
      <c r="AD115" s="60">
        <f>+Cover!P84</f>
        <v>0</v>
      </c>
    </row>
    <row r="116" spans="1:30" s="17" customFormat="1" ht="18">
      <c r="A116" s="445" t="s">
        <v>285</v>
      </c>
      <c r="B116" s="60"/>
      <c r="C116" s="60"/>
      <c r="D116" s="60"/>
      <c r="E116" s="60"/>
      <c r="F116" s="60"/>
      <c r="G116" s="60"/>
      <c r="H116" s="60"/>
      <c r="I116" s="60"/>
      <c r="J116" s="60"/>
      <c r="K116" s="60"/>
      <c r="L116" s="60"/>
      <c r="M116" s="60"/>
      <c r="N116" s="60"/>
      <c r="O116" s="60"/>
      <c r="P116" s="445" t="s">
        <v>285</v>
      </c>
      <c r="Q116" s="60"/>
      <c r="R116" s="60"/>
      <c r="S116" s="60"/>
      <c r="T116" s="60"/>
      <c r="U116" s="60"/>
      <c r="V116" s="60"/>
      <c r="W116" s="60"/>
      <c r="X116" s="60"/>
      <c r="Y116" s="60"/>
      <c r="Z116" s="60"/>
      <c r="AA116" s="60"/>
      <c r="AB116" s="60"/>
      <c r="AC116" s="60"/>
      <c r="AD116" s="60"/>
    </row>
    <row r="117" spans="1:30" s="17" customFormat="1" ht="21">
      <c r="A117" s="446" t="s">
        <v>385</v>
      </c>
      <c r="B117" s="60"/>
      <c r="C117" s="60"/>
      <c r="D117" s="60"/>
      <c r="E117" s="60"/>
      <c r="F117" s="60"/>
      <c r="G117" s="60"/>
      <c r="H117" s="60"/>
      <c r="I117" s="60"/>
      <c r="J117" s="60"/>
      <c r="K117" s="60"/>
      <c r="L117" s="60"/>
      <c r="M117" s="60"/>
      <c r="N117" s="60"/>
      <c r="O117" s="60"/>
      <c r="P117" s="446" t="s">
        <v>352</v>
      </c>
      <c r="Q117" s="60"/>
      <c r="R117" s="60"/>
      <c r="S117" s="60"/>
      <c r="T117" s="60"/>
      <c r="U117" s="60"/>
      <c r="V117" s="60"/>
      <c r="W117" s="60"/>
      <c r="X117" s="60"/>
      <c r="Y117" s="60"/>
      <c r="Z117" s="60"/>
      <c r="AA117" s="60"/>
      <c r="AB117" s="60"/>
      <c r="AC117" s="60"/>
      <c r="AD117" s="60"/>
    </row>
    <row r="118" spans="1:30" s="17" customFormat="1">
      <c r="A118" s="534">
        <f>+A3</f>
        <v>2015</v>
      </c>
      <c r="B118" s="60"/>
      <c r="C118" s="60"/>
      <c r="D118" s="60"/>
      <c r="E118" s="60"/>
      <c r="F118" s="60"/>
      <c r="G118" s="60"/>
      <c r="H118" s="60"/>
      <c r="I118" s="60"/>
      <c r="J118" s="60"/>
      <c r="K118" s="60"/>
      <c r="L118" s="60"/>
      <c r="M118" s="60"/>
      <c r="N118" s="60"/>
      <c r="O118" s="60"/>
      <c r="P118" s="298">
        <f>+P3</f>
        <v>2016</v>
      </c>
      <c r="Q118" s="60"/>
      <c r="R118" s="60"/>
      <c r="S118" s="60"/>
      <c r="T118" s="60"/>
      <c r="U118" s="60"/>
      <c r="V118" s="60"/>
      <c r="W118" s="60"/>
      <c r="X118" s="60"/>
      <c r="Y118" s="60"/>
      <c r="Z118" s="60"/>
      <c r="AA118" s="60"/>
      <c r="AB118" s="60"/>
      <c r="AC118" s="60"/>
      <c r="AD118" s="60"/>
    </row>
    <row r="119" spans="1:30" s="17" customFormat="1">
      <c r="A119" s="339"/>
      <c r="B119" s="60"/>
      <c r="C119" s="60"/>
      <c r="D119" s="60"/>
      <c r="E119" s="60"/>
      <c r="F119" s="60"/>
      <c r="G119" s="60"/>
      <c r="H119" s="60"/>
      <c r="I119" s="60"/>
      <c r="J119" s="60"/>
      <c r="K119" s="60"/>
      <c r="L119" s="341" t="s">
        <v>361</v>
      </c>
      <c r="M119" s="479" t="s">
        <v>237</v>
      </c>
      <c r="N119" s="60"/>
      <c r="O119" s="60"/>
      <c r="P119" s="339"/>
      <c r="Q119" s="60"/>
      <c r="R119" s="60"/>
      <c r="S119" s="60"/>
      <c r="T119" s="60"/>
      <c r="U119" s="60"/>
      <c r="V119" s="60"/>
      <c r="W119" s="60"/>
      <c r="X119" s="60"/>
      <c r="Y119" s="60"/>
      <c r="Z119" s="60"/>
      <c r="AA119" s="341" t="s">
        <v>361</v>
      </c>
      <c r="AB119" s="479" t="s">
        <v>229</v>
      </c>
      <c r="AC119" s="60"/>
      <c r="AD119" s="60"/>
    </row>
    <row r="120" spans="1:30" s="240" customFormat="1" ht="19" thickBot="1">
      <c r="A120" s="448" t="s">
        <v>290</v>
      </c>
      <c r="B120" s="449" t="s">
        <v>384</v>
      </c>
      <c r="C120" s="447"/>
      <c r="D120" s="447"/>
      <c r="E120" s="447"/>
      <c r="F120" s="447"/>
      <c r="G120" s="447"/>
      <c r="H120" s="447"/>
      <c r="I120" s="447"/>
      <c r="J120" s="447"/>
      <c r="K120" s="447"/>
      <c r="L120" s="448" t="s">
        <v>309</v>
      </c>
      <c r="M120" s="451" t="s">
        <v>310</v>
      </c>
      <c r="N120" s="447"/>
      <c r="O120" s="447"/>
      <c r="P120" s="448" t="s">
        <v>290</v>
      </c>
      <c r="Q120" s="449" t="s">
        <v>343</v>
      </c>
      <c r="R120" s="447"/>
      <c r="S120" s="447"/>
      <c r="T120" s="447"/>
      <c r="U120" s="447"/>
      <c r="V120" s="447"/>
      <c r="W120" s="447"/>
      <c r="X120" s="447"/>
      <c r="Y120" s="447"/>
      <c r="Z120" s="447"/>
      <c r="AA120" s="448" t="s">
        <v>309</v>
      </c>
      <c r="AB120" s="451" t="s">
        <v>310</v>
      </c>
      <c r="AC120" s="447"/>
      <c r="AD120" s="447"/>
    </row>
    <row r="121" spans="1:30" s="240" customFormat="1" ht="20.25" customHeight="1" thickBot="1">
      <c r="A121" s="475" t="s">
        <v>344</v>
      </c>
      <c r="B121" s="478">
        <v>500</v>
      </c>
      <c r="E121" s="448" t="s">
        <v>346</v>
      </c>
      <c r="F121" s="477"/>
      <c r="G121" s="447"/>
      <c r="H121" s="448" t="s">
        <v>345</v>
      </c>
      <c r="I121" s="476">
        <f>1-F121</f>
        <v>1</v>
      </c>
      <c r="J121" s="447"/>
      <c r="K121" s="447"/>
      <c r="L121" s="448" t="s">
        <v>291</v>
      </c>
      <c r="M121" s="612">
        <v>38518</v>
      </c>
      <c r="N121" s="613"/>
      <c r="O121" s="447"/>
      <c r="P121" s="475" t="s">
        <v>344</v>
      </c>
      <c r="Q121" s="478">
        <v>0</v>
      </c>
      <c r="T121" s="448" t="s">
        <v>346</v>
      </c>
      <c r="U121" s="477">
        <v>0.85</v>
      </c>
      <c r="V121" s="447"/>
      <c r="W121" s="448" t="s">
        <v>345</v>
      </c>
      <c r="X121" s="476">
        <f>1-U121</f>
        <v>0.15000000000000002</v>
      </c>
      <c r="Y121" s="447"/>
      <c r="Z121" s="447"/>
      <c r="AA121" s="448" t="s">
        <v>291</v>
      </c>
      <c r="AB121" s="612">
        <v>38648</v>
      </c>
      <c r="AC121" s="613"/>
      <c r="AD121" s="447"/>
    </row>
    <row r="122" spans="1:30" s="30" customFormat="1" ht="18">
      <c r="A122" s="465" t="s">
        <v>342</v>
      </c>
      <c r="B122" s="256"/>
      <c r="C122" s="56"/>
      <c r="D122" s="465" t="s">
        <v>334</v>
      </c>
      <c r="E122" s="465"/>
      <c r="F122" s="465"/>
      <c r="G122" s="465"/>
      <c r="H122" s="465"/>
      <c r="I122" s="465"/>
      <c r="J122" s="465"/>
      <c r="K122" s="465"/>
      <c r="L122" s="465"/>
      <c r="M122" s="465"/>
      <c r="N122" s="465"/>
      <c r="O122" s="447"/>
      <c r="P122" s="465" t="s">
        <v>342</v>
      </c>
      <c r="Q122" s="256"/>
      <c r="R122" s="56"/>
      <c r="S122" s="465" t="s">
        <v>334</v>
      </c>
      <c r="T122" s="465"/>
      <c r="U122" s="465"/>
      <c r="V122" s="465"/>
      <c r="W122" s="465"/>
      <c r="X122" s="465"/>
      <c r="Y122" s="465"/>
      <c r="Z122" s="465"/>
      <c r="AA122" s="465"/>
      <c r="AB122" s="465"/>
      <c r="AC122" s="465"/>
      <c r="AD122" s="447"/>
    </row>
    <row r="123" spans="1:30" s="30" customFormat="1">
      <c r="A123" s="391" t="s">
        <v>292</v>
      </c>
      <c r="B123" s="489" t="s">
        <v>296</v>
      </c>
      <c r="C123" s="469">
        <v>1</v>
      </c>
      <c r="D123" s="274" t="s">
        <v>302</v>
      </c>
      <c r="E123" s="259"/>
      <c r="G123" s="458">
        <v>11</v>
      </c>
      <c r="H123" s="71" t="s">
        <v>388</v>
      </c>
      <c r="I123" s="259"/>
      <c r="J123" s="259"/>
      <c r="K123" s="458">
        <v>21</v>
      </c>
      <c r="L123" s="259"/>
      <c r="M123" s="259"/>
      <c r="N123" s="259"/>
      <c r="O123" s="371"/>
      <c r="P123" s="391" t="s">
        <v>292</v>
      </c>
      <c r="Q123" s="257" t="s">
        <v>296</v>
      </c>
      <c r="R123" s="469">
        <v>1</v>
      </c>
      <c r="S123" s="274" t="s">
        <v>302</v>
      </c>
      <c r="T123" s="259"/>
      <c r="V123" s="458">
        <v>11</v>
      </c>
      <c r="W123" s="71" t="s">
        <v>324</v>
      </c>
      <c r="X123" s="259"/>
      <c r="Y123" s="259"/>
      <c r="Z123" s="458">
        <v>21</v>
      </c>
      <c r="AA123" s="259"/>
      <c r="AB123" s="259"/>
      <c r="AC123" s="259"/>
      <c r="AD123" s="371"/>
    </row>
    <row r="124" spans="1:30" s="30" customFormat="1">
      <c r="A124" s="391" t="s">
        <v>293</v>
      </c>
      <c r="B124" s="489" t="s">
        <v>297</v>
      </c>
      <c r="C124" s="469">
        <v>2</v>
      </c>
      <c r="D124" s="274" t="s">
        <v>300</v>
      </c>
      <c r="E124" s="259"/>
      <c r="G124" s="459">
        <v>12</v>
      </c>
      <c r="H124" s="71" t="s">
        <v>328</v>
      </c>
      <c r="I124" s="259"/>
      <c r="J124" s="259"/>
      <c r="K124" s="459">
        <v>22</v>
      </c>
      <c r="L124" s="259"/>
      <c r="M124" s="259"/>
      <c r="N124" s="259"/>
      <c r="O124" s="371"/>
      <c r="P124" s="391" t="s">
        <v>293</v>
      </c>
      <c r="Q124" s="257" t="s">
        <v>297</v>
      </c>
      <c r="R124" s="469">
        <v>2</v>
      </c>
      <c r="S124" s="274" t="s">
        <v>300</v>
      </c>
      <c r="T124" s="259"/>
      <c r="V124" s="459">
        <v>12</v>
      </c>
      <c r="W124" s="71" t="s">
        <v>328</v>
      </c>
      <c r="X124" s="259"/>
      <c r="Y124" s="259"/>
      <c r="Z124" s="459">
        <v>22</v>
      </c>
      <c r="AA124" s="259"/>
      <c r="AB124" s="259"/>
      <c r="AC124" s="259"/>
      <c r="AD124" s="371"/>
    </row>
    <row r="125" spans="1:30" s="30" customFormat="1">
      <c r="A125" s="391" t="s">
        <v>294</v>
      </c>
      <c r="B125" s="489" t="s">
        <v>298</v>
      </c>
      <c r="C125" s="469">
        <v>3</v>
      </c>
      <c r="D125" s="274" t="s">
        <v>301</v>
      </c>
      <c r="E125" s="259"/>
      <c r="G125" s="459">
        <v>13</v>
      </c>
      <c r="H125" s="71" t="s">
        <v>329</v>
      </c>
      <c r="I125" s="259"/>
      <c r="J125" s="259"/>
      <c r="K125" s="459">
        <v>23</v>
      </c>
      <c r="L125" s="259"/>
      <c r="M125" s="259"/>
      <c r="N125" s="259"/>
      <c r="O125" s="371"/>
      <c r="P125" s="391" t="s">
        <v>294</v>
      </c>
      <c r="Q125" s="257" t="s">
        <v>298</v>
      </c>
      <c r="R125" s="469">
        <v>3</v>
      </c>
      <c r="S125" s="274" t="s">
        <v>301</v>
      </c>
      <c r="T125" s="259"/>
      <c r="V125" s="459">
        <v>13</v>
      </c>
      <c r="W125" s="71" t="s">
        <v>329</v>
      </c>
      <c r="X125" s="259"/>
      <c r="Y125" s="259"/>
      <c r="Z125" s="459">
        <v>23</v>
      </c>
      <c r="AA125" s="259"/>
      <c r="AB125" s="259"/>
      <c r="AC125" s="259"/>
      <c r="AD125" s="371"/>
    </row>
    <row r="126" spans="1:30" s="30" customFormat="1">
      <c r="A126" s="391" t="s">
        <v>386</v>
      </c>
      <c r="B126" s="489" t="s">
        <v>387</v>
      </c>
      <c r="C126" s="469">
        <v>4</v>
      </c>
      <c r="D126" s="274" t="s">
        <v>311</v>
      </c>
      <c r="E126" s="259"/>
      <c r="G126" s="459">
        <v>14</v>
      </c>
      <c r="H126" s="71" t="s">
        <v>330</v>
      </c>
      <c r="I126" s="259"/>
      <c r="J126" s="259"/>
      <c r="K126" s="459">
        <v>24</v>
      </c>
      <c r="L126" s="259"/>
      <c r="M126" s="259"/>
      <c r="N126" s="259"/>
      <c r="O126" s="371"/>
      <c r="P126" s="391" t="s">
        <v>295</v>
      </c>
      <c r="Q126" s="257" t="s">
        <v>299</v>
      </c>
      <c r="R126" s="469">
        <v>4</v>
      </c>
      <c r="S126" s="274" t="s">
        <v>311</v>
      </c>
      <c r="T126" s="259"/>
      <c r="V126" s="459">
        <v>14</v>
      </c>
      <c r="W126" s="71" t="s">
        <v>330</v>
      </c>
      <c r="X126" s="259"/>
      <c r="Y126" s="259"/>
      <c r="Z126" s="459">
        <v>24</v>
      </c>
      <c r="AA126" s="259"/>
      <c r="AB126" s="259"/>
      <c r="AC126" s="259"/>
      <c r="AD126" s="371"/>
    </row>
    <row r="127" spans="1:30" s="30" customFormat="1">
      <c r="A127" s="391" t="s">
        <v>303</v>
      </c>
      <c r="B127" s="489" t="s">
        <v>304</v>
      </c>
      <c r="C127" s="469">
        <v>5</v>
      </c>
      <c r="D127" s="274" t="s">
        <v>325</v>
      </c>
      <c r="E127" s="259"/>
      <c r="G127" s="459">
        <v>15</v>
      </c>
      <c r="H127" s="541" t="s">
        <v>389</v>
      </c>
      <c r="I127" s="259"/>
      <c r="J127" s="259"/>
      <c r="K127" s="459">
        <v>25</v>
      </c>
      <c r="L127" s="259"/>
      <c r="M127" s="259"/>
      <c r="N127" s="259"/>
      <c r="O127" s="371"/>
      <c r="P127" s="391" t="s">
        <v>303</v>
      </c>
      <c r="Q127" s="257" t="s">
        <v>304</v>
      </c>
      <c r="R127" s="469">
        <v>5</v>
      </c>
      <c r="S127" s="274" t="s">
        <v>325</v>
      </c>
      <c r="T127" s="259"/>
      <c r="V127" s="459">
        <v>15</v>
      </c>
      <c r="X127" s="259"/>
      <c r="Y127" s="259"/>
      <c r="Z127" s="459">
        <v>25</v>
      </c>
      <c r="AA127" s="259"/>
      <c r="AB127" s="259"/>
      <c r="AC127" s="259"/>
      <c r="AD127" s="371"/>
    </row>
    <row r="128" spans="1:30" s="30" customFormat="1">
      <c r="A128" s="391" t="s">
        <v>305</v>
      </c>
      <c r="B128" s="489" t="s">
        <v>308</v>
      </c>
      <c r="C128" s="469">
        <v>6</v>
      </c>
      <c r="D128" s="274" t="s">
        <v>326</v>
      </c>
      <c r="E128" s="259"/>
      <c r="G128" s="459">
        <v>16</v>
      </c>
      <c r="I128" s="259"/>
      <c r="J128" s="259"/>
      <c r="K128" s="459">
        <v>26</v>
      </c>
      <c r="L128" s="259"/>
      <c r="M128" s="259"/>
      <c r="N128" s="259"/>
      <c r="O128" s="371"/>
      <c r="P128" s="391" t="s">
        <v>305</v>
      </c>
      <c r="Q128" s="257" t="s">
        <v>308</v>
      </c>
      <c r="R128" s="469">
        <v>6</v>
      </c>
      <c r="S128" s="274" t="s">
        <v>326</v>
      </c>
      <c r="T128" s="259"/>
      <c r="V128" s="459">
        <v>16</v>
      </c>
      <c r="X128" s="259"/>
      <c r="Y128" s="259"/>
      <c r="Z128" s="459">
        <v>26</v>
      </c>
      <c r="AA128" s="259"/>
      <c r="AB128" s="259"/>
      <c r="AC128" s="259"/>
      <c r="AD128" s="371"/>
    </row>
    <row r="129" spans="1:30" s="30" customFormat="1">
      <c r="A129" s="391" t="s">
        <v>306</v>
      </c>
      <c r="B129" s="489" t="s">
        <v>307</v>
      </c>
      <c r="C129" s="469">
        <v>7</v>
      </c>
      <c r="D129" s="274" t="s">
        <v>327</v>
      </c>
      <c r="E129" s="259"/>
      <c r="F129" s="259"/>
      <c r="G129" s="459">
        <v>17</v>
      </c>
      <c r="H129" s="259"/>
      <c r="I129" s="259"/>
      <c r="J129" s="259"/>
      <c r="K129" s="459">
        <v>27</v>
      </c>
      <c r="L129" s="259"/>
      <c r="M129" s="259"/>
      <c r="N129" s="259"/>
      <c r="O129" s="371"/>
      <c r="P129" s="391" t="s">
        <v>306</v>
      </c>
      <c r="Q129" s="257" t="s">
        <v>307</v>
      </c>
      <c r="R129" s="469">
        <v>7</v>
      </c>
      <c r="S129" s="274" t="s">
        <v>327</v>
      </c>
      <c r="T129" s="259"/>
      <c r="U129" s="259"/>
      <c r="V129" s="459">
        <v>17</v>
      </c>
      <c r="W129" s="259"/>
      <c r="X129" s="259"/>
      <c r="Y129" s="259"/>
      <c r="Z129" s="459">
        <v>27</v>
      </c>
      <c r="AA129" s="259"/>
      <c r="AB129" s="259"/>
      <c r="AC129" s="259"/>
      <c r="AD129" s="371"/>
    </row>
    <row r="130" spans="1:30" s="30" customFormat="1">
      <c r="A130" s="391" t="s">
        <v>390</v>
      </c>
      <c r="B130" s="489"/>
      <c r="C130" s="469">
        <v>8</v>
      </c>
      <c r="D130" s="274" t="s">
        <v>323</v>
      </c>
      <c r="E130" s="259"/>
      <c r="F130" s="259"/>
      <c r="G130" s="459">
        <v>18</v>
      </c>
      <c r="H130" s="259"/>
      <c r="I130" s="259"/>
      <c r="J130" s="259"/>
      <c r="K130" s="459">
        <v>28</v>
      </c>
      <c r="L130" s="259"/>
      <c r="M130" s="259"/>
      <c r="N130" s="259"/>
      <c r="O130" s="371"/>
      <c r="P130" s="391" t="s">
        <v>314</v>
      </c>
      <c r="Q130" s="257" t="s">
        <v>333</v>
      </c>
      <c r="R130" s="469">
        <v>8</v>
      </c>
      <c r="S130" s="274" t="s">
        <v>323</v>
      </c>
      <c r="T130" s="259"/>
      <c r="U130" s="259"/>
      <c r="V130" s="459">
        <v>18</v>
      </c>
      <c r="W130" s="259"/>
      <c r="X130" s="259"/>
      <c r="Y130" s="259"/>
      <c r="Z130" s="459">
        <v>28</v>
      </c>
      <c r="AA130" s="259"/>
      <c r="AB130" s="259"/>
      <c r="AC130" s="259"/>
      <c r="AD130" s="371"/>
    </row>
    <row r="131" spans="1:30" s="30" customFormat="1">
      <c r="A131" s="391" t="s">
        <v>288</v>
      </c>
      <c r="B131" s="489"/>
      <c r="C131" s="470">
        <v>9</v>
      </c>
      <c r="D131" s="274" t="s">
        <v>331</v>
      </c>
      <c r="E131" s="259"/>
      <c r="F131" s="259"/>
      <c r="G131" s="459">
        <v>19</v>
      </c>
      <c r="H131" s="259"/>
      <c r="I131" s="259"/>
      <c r="J131" s="259"/>
      <c r="K131" s="459">
        <v>29</v>
      </c>
      <c r="L131" s="259"/>
      <c r="M131" s="259"/>
      <c r="N131" s="259"/>
      <c r="O131" s="371"/>
      <c r="P131" s="391" t="s">
        <v>288</v>
      </c>
      <c r="Q131" s="257"/>
      <c r="R131" s="470">
        <v>9</v>
      </c>
      <c r="S131" s="274" t="s">
        <v>331</v>
      </c>
      <c r="T131" s="259"/>
      <c r="U131" s="259"/>
      <c r="V131" s="459">
        <v>19</v>
      </c>
      <c r="W131" s="259"/>
      <c r="X131" s="259"/>
      <c r="Y131" s="259"/>
      <c r="Z131" s="459">
        <v>29</v>
      </c>
      <c r="AA131" s="259"/>
      <c r="AB131" s="259"/>
      <c r="AC131" s="259"/>
      <c r="AD131" s="371"/>
    </row>
    <row r="132" spans="1:30" s="30" customFormat="1">
      <c r="A132" s="393" t="s">
        <v>289</v>
      </c>
      <c r="B132" s="490"/>
      <c r="C132" s="471">
        <v>10</v>
      </c>
      <c r="D132" s="337" t="s">
        <v>332</v>
      </c>
      <c r="E132" s="252"/>
      <c r="F132" s="252"/>
      <c r="G132" s="460">
        <v>20</v>
      </c>
      <c r="H132" s="252"/>
      <c r="I132" s="252"/>
      <c r="J132" s="252"/>
      <c r="K132" s="460">
        <v>30</v>
      </c>
      <c r="L132" s="252"/>
      <c r="M132" s="252"/>
      <c r="N132" s="252"/>
      <c r="O132" s="372"/>
      <c r="P132" s="393" t="s">
        <v>289</v>
      </c>
      <c r="Q132" s="117"/>
      <c r="R132" s="471">
        <v>10</v>
      </c>
      <c r="S132" s="337" t="s">
        <v>332</v>
      </c>
      <c r="T132" s="252"/>
      <c r="U132" s="252"/>
      <c r="V132" s="460">
        <v>20</v>
      </c>
      <c r="W132" s="252"/>
      <c r="X132" s="252"/>
      <c r="Y132" s="252"/>
      <c r="Z132" s="460">
        <v>30</v>
      </c>
      <c r="AA132" s="252"/>
      <c r="AB132" s="252"/>
      <c r="AC132" s="252"/>
      <c r="AD132" s="372"/>
    </row>
    <row r="133" spans="1:30" s="240" customFormat="1">
      <c r="A133" s="71"/>
      <c r="B133" s="447"/>
      <c r="C133" s="447"/>
      <c r="D133" s="447"/>
      <c r="E133" s="447"/>
      <c r="F133" s="447"/>
      <c r="G133" s="447"/>
      <c r="H133" s="447"/>
      <c r="I133" s="447"/>
      <c r="J133" s="447"/>
      <c r="K133" s="447"/>
      <c r="L133" s="447"/>
      <c r="M133" s="447"/>
      <c r="N133" s="447"/>
      <c r="O133" s="447"/>
      <c r="P133" s="71"/>
      <c r="Q133" s="447"/>
      <c r="R133" s="447"/>
      <c r="S133" s="447"/>
      <c r="T133" s="447"/>
      <c r="U133" s="447"/>
      <c r="V133" s="447"/>
      <c r="W133" s="447"/>
      <c r="X133" s="447"/>
      <c r="Y133" s="447"/>
      <c r="Z133" s="447"/>
      <c r="AA133" s="447"/>
      <c r="AB133" s="447"/>
      <c r="AC133" s="447"/>
      <c r="AD133" s="447"/>
    </row>
    <row r="134" spans="1:30" s="239" customFormat="1">
      <c r="A134" s="60"/>
      <c r="B134" s="60"/>
      <c r="C134" s="341" t="str">
        <f>IF(ISBLANK('Staff &amp; Faculty'!C$4),"",'Staff &amp; Faculty'!C$4)</f>
        <v>Month</v>
      </c>
      <c r="D134" s="341" t="str">
        <f>IF(ISBLANK('Staff &amp; Faculty'!D$4),"",'Staff &amp; Faculty'!D$4)</f>
        <v/>
      </c>
      <c r="E134" s="341" t="str">
        <f>IF(ISBLANK('Staff &amp; Faculty'!E$4),"",'Staff &amp; Faculty'!E$4)</f>
        <v/>
      </c>
      <c r="F134" s="341" t="str">
        <f>IF(ISBLANK('Staff &amp; Faculty'!F$4),"",'Staff &amp; Faculty'!F$4)</f>
        <v/>
      </c>
      <c r="G134" s="341" t="str">
        <f>IF(ISBLANK('Staff &amp; Faculty'!G$4),"",'Staff &amp; Faculty'!G$4)</f>
        <v/>
      </c>
      <c r="H134" s="341" t="str">
        <f>IF(ISBLANK('Staff &amp; Faculty'!H$4),"",'Staff &amp; Faculty'!H$4)</f>
        <v/>
      </c>
      <c r="I134" s="341" t="str">
        <f>IF(ISBLANK('Staff &amp; Faculty'!I$4),"",'Staff &amp; Faculty'!I$4)</f>
        <v/>
      </c>
      <c r="J134" s="341" t="str">
        <f>IF(ISBLANK('Staff &amp; Faculty'!J$4),"",'Staff &amp; Faculty'!J$4)</f>
        <v/>
      </c>
      <c r="K134" s="341" t="str">
        <f>IF(ISBLANK('Staff &amp; Faculty'!K$4),"",'Staff &amp; Faculty'!K$4)</f>
        <v/>
      </c>
      <c r="L134" s="341" t="str">
        <f>IF(ISBLANK('Staff &amp; Faculty'!L$4),"",'Staff &amp; Faculty'!L$4)</f>
        <v/>
      </c>
      <c r="M134" s="341" t="str">
        <f>IF(ISBLANK('Staff &amp; Faculty'!M$4),"",'Staff &amp; Faculty'!M$4)</f>
        <v/>
      </c>
      <c r="N134" s="341" t="str">
        <f>IF(ISBLANK('Staff &amp; Faculty'!N$4),"",'Staff &amp; Faculty'!N$4)</f>
        <v/>
      </c>
      <c r="O134" s="60"/>
      <c r="P134" s="60"/>
      <c r="Q134" s="60"/>
      <c r="R134" s="341" t="str">
        <f>IF(ISBLANK('Staff &amp; Faculty'!R$4),"",'Staff &amp; Faculty'!R$4)</f>
        <v>Month</v>
      </c>
      <c r="S134" s="341" t="str">
        <f>IF(ISBLANK('Staff &amp; Faculty'!S$4),"",'Staff &amp; Faculty'!S$4)</f>
        <v/>
      </c>
      <c r="T134" s="341" t="str">
        <f>IF(ISBLANK('Staff &amp; Faculty'!T$4),"",'Staff &amp; Faculty'!T$4)</f>
        <v/>
      </c>
      <c r="U134" s="341" t="str">
        <f>IF(ISBLANK('Staff &amp; Faculty'!U$4),"",'Staff &amp; Faculty'!U$4)</f>
        <v/>
      </c>
      <c r="V134" s="341" t="str">
        <f>IF(ISBLANK('Staff &amp; Faculty'!V$4),"",'Staff &amp; Faculty'!V$4)</f>
        <v/>
      </c>
      <c r="W134" s="341" t="str">
        <f>IF(ISBLANK('Staff &amp; Faculty'!W$4),"",'Staff &amp; Faculty'!W$4)</f>
        <v/>
      </c>
      <c r="X134" s="341" t="str">
        <f>IF(ISBLANK('Staff &amp; Faculty'!X$4),"",'Staff &amp; Faculty'!X$4)</f>
        <v/>
      </c>
      <c r="Y134" s="341" t="str">
        <f>IF(ISBLANK('Staff &amp; Faculty'!Y$4),"",'Staff &amp; Faculty'!Y$4)</f>
        <v/>
      </c>
      <c r="Z134" s="341" t="str">
        <f>IF(ISBLANK('Staff &amp; Faculty'!Z$4),"",'Staff &amp; Faculty'!Z$4)</f>
        <v/>
      </c>
      <c r="AA134" s="341" t="str">
        <f>IF(ISBLANK('Staff &amp; Faculty'!AA$4),"",'Staff &amp; Faculty'!AA$4)</f>
        <v/>
      </c>
      <c r="AB134" s="341" t="str">
        <f>IF(ISBLANK('Staff &amp; Faculty'!AB$4),"",'Staff &amp; Faculty'!AB$4)</f>
        <v/>
      </c>
      <c r="AC134" s="341" t="str">
        <f>IF(ISBLANK('Staff &amp; Faculty'!AC$4),"",'Staff &amp; Faculty'!AC$4)</f>
        <v/>
      </c>
      <c r="AD134" s="60"/>
    </row>
    <row r="135" spans="1:30" s="240" customFormat="1" ht="18" thickBot="1">
      <c r="A135" s="1"/>
      <c r="B135" s="1"/>
      <c r="C135" s="472" t="str">
        <f t="shared" ref="C135:N135" si="67">+C77</f>
        <v>July</v>
      </c>
      <c r="D135" s="472" t="str">
        <f t="shared" si="67"/>
        <v>Aug</v>
      </c>
      <c r="E135" s="472" t="str">
        <f t="shared" si="67"/>
        <v>Sept</v>
      </c>
      <c r="F135" s="472" t="str">
        <f t="shared" si="67"/>
        <v>Oct</v>
      </c>
      <c r="G135" s="472" t="str">
        <f t="shared" si="67"/>
        <v>Nov</v>
      </c>
      <c r="H135" s="472" t="str">
        <f t="shared" si="67"/>
        <v>Dec</v>
      </c>
      <c r="I135" s="472" t="str">
        <f t="shared" si="67"/>
        <v>Jan</v>
      </c>
      <c r="J135" s="472" t="str">
        <f t="shared" si="67"/>
        <v>Feb</v>
      </c>
      <c r="K135" s="472" t="str">
        <f t="shared" si="67"/>
        <v>March</v>
      </c>
      <c r="L135" s="472" t="str">
        <f t="shared" si="67"/>
        <v>April</v>
      </c>
      <c r="M135" s="472" t="str">
        <f t="shared" si="67"/>
        <v>May</v>
      </c>
      <c r="N135" s="472" t="str">
        <f t="shared" si="67"/>
        <v>June</v>
      </c>
      <c r="O135" s="472" t="s">
        <v>1</v>
      </c>
      <c r="P135" s="1"/>
      <c r="Q135" s="1"/>
      <c r="R135" s="472" t="str">
        <f t="shared" ref="R135:AC135" si="68">+R77</f>
        <v>July</v>
      </c>
      <c r="S135" s="472" t="str">
        <f t="shared" si="68"/>
        <v>Aug</v>
      </c>
      <c r="T135" s="472" t="str">
        <f t="shared" si="68"/>
        <v>Sept</v>
      </c>
      <c r="U135" s="472" t="str">
        <f t="shared" si="68"/>
        <v>Oct</v>
      </c>
      <c r="V135" s="472" t="str">
        <f t="shared" si="68"/>
        <v>Nov</v>
      </c>
      <c r="W135" s="472" t="str">
        <f t="shared" si="68"/>
        <v>Dec</v>
      </c>
      <c r="X135" s="472" t="str">
        <f t="shared" si="68"/>
        <v>Jan</v>
      </c>
      <c r="Y135" s="472" t="str">
        <f t="shared" si="68"/>
        <v>Feb</v>
      </c>
      <c r="Z135" s="472" t="str">
        <f t="shared" si="68"/>
        <v>March</v>
      </c>
      <c r="AA135" s="472" t="str">
        <f t="shared" si="68"/>
        <v>April</v>
      </c>
      <c r="AB135" s="472" t="str">
        <f t="shared" si="68"/>
        <v>May</v>
      </c>
      <c r="AC135" s="472" t="str">
        <f t="shared" si="68"/>
        <v>June</v>
      </c>
      <c r="AD135" s="472" t="s">
        <v>1</v>
      </c>
    </row>
    <row r="136" spans="1:30" s="30" customFormat="1">
      <c r="A136" s="391"/>
      <c r="C136" s="259"/>
      <c r="D136" s="259"/>
      <c r="E136" s="259"/>
      <c r="F136" s="259"/>
      <c r="G136" s="259"/>
      <c r="H136" s="259"/>
      <c r="I136" s="259"/>
      <c r="J136" s="259"/>
      <c r="K136" s="259"/>
      <c r="L136" s="259"/>
      <c r="M136" s="259"/>
      <c r="N136" s="259"/>
      <c r="O136" s="33"/>
      <c r="P136" s="391"/>
      <c r="R136" s="259"/>
      <c r="S136" s="259"/>
      <c r="T136" s="259"/>
      <c r="U136" s="259"/>
      <c r="V136" s="259"/>
      <c r="W136" s="259"/>
      <c r="X136" s="259"/>
      <c r="Y136" s="259"/>
      <c r="Z136" s="259"/>
      <c r="AA136" s="259"/>
      <c r="AB136" s="259"/>
      <c r="AC136" s="259"/>
      <c r="AD136" s="33"/>
    </row>
    <row r="137" spans="1:30" s="240" customFormat="1" ht="18">
      <c r="A137" s="465" t="s">
        <v>341</v>
      </c>
      <c r="B137" s="485" t="s">
        <v>336</v>
      </c>
      <c r="C137" s="447"/>
      <c r="D137" s="447"/>
      <c r="E137" s="447"/>
      <c r="F137" s="447"/>
      <c r="G137" s="447"/>
      <c r="H137" s="447"/>
      <c r="I137" s="447"/>
      <c r="J137" s="447"/>
      <c r="K137" s="447"/>
      <c r="L137" s="447"/>
      <c r="M137" s="447"/>
      <c r="N137" s="447"/>
      <c r="O137" s="447"/>
      <c r="P137" s="465" t="s">
        <v>341</v>
      </c>
      <c r="Q137" s="488" t="s">
        <v>336</v>
      </c>
      <c r="R137" s="447"/>
      <c r="S137" s="447"/>
      <c r="T137" s="447"/>
      <c r="U137" s="447"/>
      <c r="V137" s="447"/>
      <c r="W137" s="447"/>
      <c r="X137" s="447"/>
      <c r="Y137" s="447"/>
      <c r="Z137" s="447"/>
      <c r="AA137" s="447"/>
      <c r="AB137" s="447"/>
      <c r="AC137" s="447"/>
      <c r="AD137" s="447"/>
    </row>
    <row r="138" spans="1:30" s="240" customFormat="1">
      <c r="A138" s="274" t="s">
        <v>335</v>
      </c>
      <c r="B138" s="473">
        <v>10</v>
      </c>
      <c r="C138" s="571">
        <f>IF($M$119=C$135,($B$121*$F$121*$B138),0)</f>
        <v>0</v>
      </c>
      <c r="D138" s="572">
        <f t="shared" ref="D138:N138" si="69">IF($M$119=D$135,($B$121*$F$121*$B138),0)</f>
        <v>0</v>
      </c>
      <c r="E138" s="572">
        <f t="shared" si="69"/>
        <v>0</v>
      </c>
      <c r="F138" s="572">
        <f t="shared" si="69"/>
        <v>0</v>
      </c>
      <c r="G138" s="572">
        <f t="shared" si="69"/>
        <v>0</v>
      </c>
      <c r="H138" s="572">
        <f t="shared" si="69"/>
        <v>0</v>
      </c>
      <c r="I138" s="572">
        <f t="shared" si="69"/>
        <v>0</v>
      </c>
      <c r="J138" s="572">
        <f t="shared" si="69"/>
        <v>0</v>
      </c>
      <c r="K138" s="572">
        <f t="shared" si="69"/>
        <v>0</v>
      </c>
      <c r="L138" s="572">
        <f t="shared" si="69"/>
        <v>0</v>
      </c>
      <c r="M138" s="572">
        <f t="shared" si="69"/>
        <v>0</v>
      </c>
      <c r="N138" s="573">
        <f t="shared" si="69"/>
        <v>0</v>
      </c>
      <c r="O138" s="33">
        <f>SUM(C138:N138)</f>
        <v>0</v>
      </c>
      <c r="P138" s="274" t="s">
        <v>335</v>
      </c>
      <c r="Q138" s="473">
        <v>0</v>
      </c>
      <c r="R138" s="571">
        <f t="shared" ref="R138:AC138" si="70">IF($AB$119=R$135,($Q$121*$U$121*$Q138),0)</f>
        <v>0</v>
      </c>
      <c r="S138" s="572">
        <f t="shared" si="70"/>
        <v>0</v>
      </c>
      <c r="T138" s="572">
        <f t="shared" si="70"/>
        <v>0</v>
      </c>
      <c r="U138" s="572">
        <f t="shared" si="70"/>
        <v>0</v>
      </c>
      <c r="V138" s="572">
        <f t="shared" si="70"/>
        <v>0</v>
      </c>
      <c r="W138" s="572">
        <f t="shared" si="70"/>
        <v>0</v>
      </c>
      <c r="X138" s="572">
        <f t="shared" si="70"/>
        <v>0</v>
      </c>
      <c r="Y138" s="572">
        <f t="shared" si="70"/>
        <v>0</v>
      </c>
      <c r="Z138" s="572">
        <f t="shared" si="70"/>
        <v>0</v>
      </c>
      <c r="AA138" s="572">
        <f t="shared" si="70"/>
        <v>0</v>
      </c>
      <c r="AB138" s="572">
        <f t="shared" si="70"/>
        <v>0</v>
      </c>
      <c r="AC138" s="573">
        <f t="shared" si="70"/>
        <v>0</v>
      </c>
      <c r="AD138" s="33">
        <f>SUM(R138:AC138)</f>
        <v>0</v>
      </c>
    </row>
    <row r="139" spans="1:30" s="240" customFormat="1">
      <c r="A139" s="274" t="s">
        <v>337</v>
      </c>
      <c r="B139" s="473">
        <v>12</v>
      </c>
      <c r="C139" s="574">
        <f>IF($M$119=C$135,($B$121*$I$121*$B139),0)</f>
        <v>0</v>
      </c>
      <c r="D139" s="575">
        <f t="shared" ref="D139:N139" si="71">IF($M$119=D$135,($B$121*$I$121*$B139),0)</f>
        <v>0</v>
      </c>
      <c r="E139" s="575">
        <f t="shared" si="71"/>
        <v>0</v>
      </c>
      <c r="F139" s="575">
        <f t="shared" si="71"/>
        <v>0</v>
      </c>
      <c r="G139" s="575">
        <f t="shared" si="71"/>
        <v>0</v>
      </c>
      <c r="H139" s="575">
        <f t="shared" si="71"/>
        <v>0</v>
      </c>
      <c r="I139" s="575">
        <f t="shared" si="71"/>
        <v>0</v>
      </c>
      <c r="J139" s="575">
        <f t="shared" si="71"/>
        <v>0</v>
      </c>
      <c r="K139" s="575">
        <f t="shared" si="71"/>
        <v>0</v>
      </c>
      <c r="L139" s="575">
        <f t="shared" si="71"/>
        <v>0</v>
      </c>
      <c r="M139" s="575">
        <f t="shared" si="71"/>
        <v>0</v>
      </c>
      <c r="N139" s="576">
        <f t="shared" si="71"/>
        <v>6000</v>
      </c>
      <c r="O139" s="33">
        <f>SUM(C139:N139)</f>
        <v>6000</v>
      </c>
      <c r="P139" s="274" t="s">
        <v>337</v>
      </c>
      <c r="Q139" s="473">
        <v>0</v>
      </c>
      <c r="R139" s="574">
        <f t="shared" ref="R139:AC139" si="72">IF($AB$119=R$135,($Q$121*$X$121*$Q139),0)</f>
        <v>0</v>
      </c>
      <c r="S139" s="575">
        <f t="shared" si="72"/>
        <v>0</v>
      </c>
      <c r="T139" s="575">
        <f t="shared" si="72"/>
        <v>0</v>
      </c>
      <c r="U139" s="575">
        <f t="shared" si="72"/>
        <v>0</v>
      </c>
      <c r="V139" s="575">
        <f t="shared" si="72"/>
        <v>0</v>
      </c>
      <c r="W139" s="575">
        <f t="shared" si="72"/>
        <v>0</v>
      </c>
      <c r="X139" s="575">
        <f t="shared" si="72"/>
        <v>0</v>
      </c>
      <c r="Y139" s="575">
        <f t="shared" si="72"/>
        <v>0</v>
      </c>
      <c r="Z139" s="575">
        <f t="shared" si="72"/>
        <v>0</v>
      </c>
      <c r="AA139" s="575">
        <f t="shared" si="72"/>
        <v>0</v>
      </c>
      <c r="AB139" s="575">
        <f t="shared" si="72"/>
        <v>0</v>
      </c>
      <c r="AC139" s="576">
        <f t="shared" si="72"/>
        <v>0</v>
      </c>
      <c r="AD139" s="33">
        <f>SUM(R139:AC139)</f>
        <v>0</v>
      </c>
    </row>
    <row r="140" spans="1:30" s="240" customFormat="1">
      <c r="A140" s="274" t="s">
        <v>347</v>
      </c>
      <c r="B140" s="473">
        <v>1</v>
      </c>
      <c r="C140" s="574">
        <f>IF($M$119=C$135,($B$121*$B140),0)</f>
        <v>0</v>
      </c>
      <c r="D140" s="575">
        <f t="shared" ref="D140:N142" si="73">IF($M$119=D$135,($B$121*$B140),0)</f>
        <v>0</v>
      </c>
      <c r="E140" s="575">
        <f t="shared" si="73"/>
        <v>0</v>
      </c>
      <c r="F140" s="575">
        <f t="shared" si="73"/>
        <v>0</v>
      </c>
      <c r="G140" s="575">
        <f t="shared" si="73"/>
        <v>0</v>
      </c>
      <c r="H140" s="575">
        <f t="shared" si="73"/>
        <v>0</v>
      </c>
      <c r="I140" s="575">
        <f t="shared" si="73"/>
        <v>0</v>
      </c>
      <c r="J140" s="575">
        <f t="shared" si="73"/>
        <v>0</v>
      </c>
      <c r="K140" s="575">
        <f t="shared" si="73"/>
        <v>0</v>
      </c>
      <c r="L140" s="575">
        <f t="shared" si="73"/>
        <v>0</v>
      </c>
      <c r="M140" s="575">
        <f t="shared" si="73"/>
        <v>0</v>
      </c>
      <c r="N140" s="576">
        <f t="shared" si="73"/>
        <v>500</v>
      </c>
      <c r="O140" s="33">
        <f>SUM(C140:N140)</f>
        <v>500</v>
      </c>
      <c r="P140" s="274" t="s">
        <v>347</v>
      </c>
      <c r="Q140" s="473">
        <v>0</v>
      </c>
      <c r="R140" s="574">
        <f t="shared" ref="R140:AC142" si="74">IF($AB$119=R$135,($Q$121*$Q140),0)</f>
        <v>0</v>
      </c>
      <c r="S140" s="575">
        <f t="shared" si="74"/>
        <v>0</v>
      </c>
      <c r="T140" s="575">
        <f t="shared" si="74"/>
        <v>0</v>
      </c>
      <c r="U140" s="575">
        <f t="shared" si="74"/>
        <v>0</v>
      </c>
      <c r="V140" s="575">
        <f t="shared" si="74"/>
        <v>0</v>
      </c>
      <c r="W140" s="575">
        <f t="shared" si="74"/>
        <v>0</v>
      </c>
      <c r="X140" s="575">
        <f t="shared" si="74"/>
        <v>0</v>
      </c>
      <c r="Y140" s="575">
        <f t="shared" si="74"/>
        <v>0</v>
      </c>
      <c r="Z140" s="575">
        <f t="shared" si="74"/>
        <v>0</v>
      </c>
      <c r="AA140" s="575">
        <f t="shared" si="74"/>
        <v>0</v>
      </c>
      <c r="AB140" s="575">
        <f t="shared" si="74"/>
        <v>0</v>
      </c>
      <c r="AC140" s="576">
        <f t="shared" si="74"/>
        <v>0</v>
      </c>
      <c r="AD140" s="33">
        <f>SUM(R140:AC140)</f>
        <v>0</v>
      </c>
    </row>
    <row r="141" spans="1:30" s="240" customFormat="1">
      <c r="A141" s="274" t="s">
        <v>348</v>
      </c>
      <c r="B141" s="473">
        <v>0.75</v>
      </c>
      <c r="C141" s="574">
        <f>IF($M$119=C$135,($B$121*$B141),0)</f>
        <v>0</v>
      </c>
      <c r="D141" s="575">
        <f t="shared" si="73"/>
        <v>0</v>
      </c>
      <c r="E141" s="575">
        <f t="shared" si="73"/>
        <v>0</v>
      </c>
      <c r="F141" s="575">
        <f t="shared" si="73"/>
        <v>0</v>
      </c>
      <c r="G141" s="575">
        <f t="shared" si="73"/>
        <v>0</v>
      </c>
      <c r="H141" s="575">
        <f t="shared" si="73"/>
        <v>0</v>
      </c>
      <c r="I141" s="575">
        <f t="shared" si="73"/>
        <v>0</v>
      </c>
      <c r="J141" s="575">
        <f t="shared" si="73"/>
        <v>0</v>
      </c>
      <c r="K141" s="575">
        <f t="shared" si="73"/>
        <v>0</v>
      </c>
      <c r="L141" s="575">
        <f t="shared" si="73"/>
        <v>0</v>
      </c>
      <c r="M141" s="575">
        <f t="shared" si="73"/>
        <v>0</v>
      </c>
      <c r="N141" s="576">
        <f t="shared" si="73"/>
        <v>375</v>
      </c>
      <c r="O141" s="33">
        <f>SUM(C141:N141)</f>
        <v>375</v>
      </c>
      <c r="P141" s="274" t="s">
        <v>348</v>
      </c>
      <c r="Q141" s="473">
        <v>0</v>
      </c>
      <c r="R141" s="574">
        <f t="shared" si="74"/>
        <v>0</v>
      </c>
      <c r="S141" s="575">
        <f t="shared" si="74"/>
        <v>0</v>
      </c>
      <c r="T141" s="575">
        <f t="shared" si="74"/>
        <v>0</v>
      </c>
      <c r="U141" s="575">
        <f t="shared" si="74"/>
        <v>0</v>
      </c>
      <c r="V141" s="575">
        <f t="shared" si="74"/>
        <v>0</v>
      </c>
      <c r="W141" s="575">
        <f t="shared" si="74"/>
        <v>0</v>
      </c>
      <c r="X141" s="575">
        <f t="shared" si="74"/>
        <v>0</v>
      </c>
      <c r="Y141" s="575">
        <f t="shared" si="74"/>
        <v>0</v>
      </c>
      <c r="Z141" s="575">
        <f t="shared" si="74"/>
        <v>0</v>
      </c>
      <c r="AA141" s="575">
        <f t="shared" si="74"/>
        <v>0</v>
      </c>
      <c r="AB141" s="575">
        <f t="shared" si="74"/>
        <v>0</v>
      </c>
      <c r="AC141" s="576">
        <f t="shared" si="74"/>
        <v>0</v>
      </c>
      <c r="AD141" s="33">
        <f>SUM(R141:AC141)</f>
        <v>0</v>
      </c>
    </row>
    <row r="142" spans="1:30" s="240" customFormat="1">
      <c r="A142" s="337" t="s">
        <v>349</v>
      </c>
      <c r="B142" s="474">
        <v>0</v>
      </c>
      <c r="C142" s="577">
        <f>IF($M$119=C$135,($B$121*$B142),0)</f>
        <v>0</v>
      </c>
      <c r="D142" s="578">
        <f t="shared" si="73"/>
        <v>0</v>
      </c>
      <c r="E142" s="578">
        <f t="shared" si="73"/>
        <v>0</v>
      </c>
      <c r="F142" s="578">
        <f t="shared" si="73"/>
        <v>0</v>
      </c>
      <c r="G142" s="578">
        <f t="shared" si="73"/>
        <v>0</v>
      </c>
      <c r="H142" s="578">
        <f t="shared" si="73"/>
        <v>0</v>
      </c>
      <c r="I142" s="578">
        <f t="shared" si="73"/>
        <v>0</v>
      </c>
      <c r="J142" s="578">
        <f t="shared" si="73"/>
        <v>0</v>
      </c>
      <c r="K142" s="578">
        <f t="shared" si="73"/>
        <v>0</v>
      </c>
      <c r="L142" s="578">
        <f t="shared" si="73"/>
        <v>0</v>
      </c>
      <c r="M142" s="578">
        <f t="shared" si="73"/>
        <v>0</v>
      </c>
      <c r="N142" s="579">
        <f t="shared" si="73"/>
        <v>0</v>
      </c>
      <c r="O142" s="484">
        <f>SUM(C142:N142)</f>
        <v>0</v>
      </c>
      <c r="P142" s="337" t="s">
        <v>349</v>
      </c>
      <c r="Q142" s="474">
        <v>0</v>
      </c>
      <c r="R142" s="577">
        <f t="shared" si="74"/>
        <v>0</v>
      </c>
      <c r="S142" s="578">
        <f t="shared" si="74"/>
        <v>0</v>
      </c>
      <c r="T142" s="578">
        <f t="shared" si="74"/>
        <v>0</v>
      </c>
      <c r="U142" s="578">
        <f t="shared" si="74"/>
        <v>0</v>
      </c>
      <c r="V142" s="578">
        <f t="shared" si="74"/>
        <v>0</v>
      </c>
      <c r="W142" s="578">
        <f t="shared" si="74"/>
        <v>0</v>
      </c>
      <c r="X142" s="578">
        <f t="shared" si="74"/>
        <v>0</v>
      </c>
      <c r="Y142" s="578">
        <f t="shared" si="74"/>
        <v>0</v>
      </c>
      <c r="Z142" s="578">
        <f t="shared" si="74"/>
        <v>0</v>
      </c>
      <c r="AA142" s="578">
        <f t="shared" si="74"/>
        <v>0</v>
      </c>
      <c r="AB142" s="578">
        <f t="shared" si="74"/>
        <v>0</v>
      </c>
      <c r="AC142" s="579">
        <f t="shared" si="74"/>
        <v>0</v>
      </c>
      <c r="AD142" s="484">
        <f>SUM(R142:AC142)</f>
        <v>0</v>
      </c>
    </row>
    <row r="143" spans="1:30" s="240" customFormat="1">
      <c r="A143" s="285" t="s">
        <v>8</v>
      </c>
      <c r="B143" s="447"/>
      <c r="C143" s="281">
        <f t="shared" ref="C143:O143" si="75">SUM(C137:C142)</f>
        <v>0</v>
      </c>
      <c r="D143" s="282">
        <f t="shared" si="75"/>
        <v>0</v>
      </c>
      <c r="E143" s="282">
        <f t="shared" si="75"/>
        <v>0</v>
      </c>
      <c r="F143" s="282">
        <f t="shared" si="75"/>
        <v>0</v>
      </c>
      <c r="G143" s="282">
        <f t="shared" si="75"/>
        <v>0</v>
      </c>
      <c r="H143" s="282">
        <f t="shared" si="75"/>
        <v>0</v>
      </c>
      <c r="I143" s="282">
        <f t="shared" si="75"/>
        <v>0</v>
      </c>
      <c r="J143" s="282">
        <f t="shared" si="75"/>
        <v>0</v>
      </c>
      <c r="K143" s="282">
        <f t="shared" si="75"/>
        <v>0</v>
      </c>
      <c r="L143" s="282">
        <f t="shared" si="75"/>
        <v>0</v>
      </c>
      <c r="M143" s="282">
        <f t="shared" si="75"/>
        <v>0</v>
      </c>
      <c r="N143" s="283">
        <f t="shared" si="75"/>
        <v>6875</v>
      </c>
      <c r="O143" s="274">
        <f t="shared" si="75"/>
        <v>6875</v>
      </c>
      <c r="P143" s="285" t="s">
        <v>8</v>
      </c>
      <c r="Q143" s="447"/>
      <c r="R143" s="281">
        <f t="shared" ref="R143:AD143" si="76">SUM(R137:R142)</f>
        <v>0</v>
      </c>
      <c r="S143" s="282">
        <f t="shared" si="76"/>
        <v>0</v>
      </c>
      <c r="T143" s="282">
        <f t="shared" si="76"/>
        <v>0</v>
      </c>
      <c r="U143" s="282">
        <f t="shared" si="76"/>
        <v>0</v>
      </c>
      <c r="V143" s="282">
        <f t="shared" si="76"/>
        <v>0</v>
      </c>
      <c r="W143" s="282">
        <f t="shared" si="76"/>
        <v>0</v>
      </c>
      <c r="X143" s="282">
        <f t="shared" si="76"/>
        <v>0</v>
      </c>
      <c r="Y143" s="282">
        <f t="shared" si="76"/>
        <v>0</v>
      </c>
      <c r="Z143" s="282">
        <f t="shared" si="76"/>
        <v>0</v>
      </c>
      <c r="AA143" s="282">
        <f t="shared" si="76"/>
        <v>0</v>
      </c>
      <c r="AB143" s="282">
        <f t="shared" si="76"/>
        <v>0</v>
      </c>
      <c r="AC143" s="283">
        <f t="shared" si="76"/>
        <v>0</v>
      </c>
      <c r="AD143" s="274">
        <f t="shared" si="76"/>
        <v>0</v>
      </c>
    </row>
    <row r="144" spans="1:30" s="240" customFormat="1">
      <c r="A144" s="51"/>
      <c r="B144" s="51"/>
      <c r="C144" s="447"/>
      <c r="D144" s="447"/>
      <c r="E144" s="447"/>
      <c r="F144" s="447"/>
      <c r="G144" s="447"/>
      <c r="H144" s="447"/>
      <c r="I144" s="447"/>
      <c r="J144" s="447"/>
      <c r="K144" s="447"/>
      <c r="L144" s="447"/>
      <c r="M144" s="447"/>
      <c r="N144" s="447"/>
      <c r="O144" s="447"/>
      <c r="P144" s="51"/>
      <c r="Q144" s="51"/>
      <c r="R144" s="447"/>
      <c r="S144" s="447"/>
      <c r="T144" s="447"/>
      <c r="U144" s="447"/>
      <c r="V144" s="447"/>
      <c r="W144" s="447"/>
      <c r="X144" s="447"/>
      <c r="Y144" s="447"/>
      <c r="Z144" s="447"/>
      <c r="AA144" s="447"/>
      <c r="AB144" s="447"/>
      <c r="AC144" s="447"/>
      <c r="AD144" s="447"/>
    </row>
    <row r="145" spans="1:30" s="30" customFormat="1" ht="18">
      <c r="A145" s="465" t="s">
        <v>340</v>
      </c>
      <c r="B145" s="256"/>
      <c r="C145" s="453" t="s">
        <v>312</v>
      </c>
      <c r="D145" s="450"/>
      <c r="E145" s="450"/>
      <c r="F145" s="450"/>
      <c r="G145" s="450"/>
      <c r="H145" s="450"/>
      <c r="I145" s="450"/>
      <c r="J145" s="450"/>
      <c r="K145" s="450"/>
      <c r="L145" s="450"/>
      <c r="M145" s="450"/>
      <c r="N145" s="452"/>
      <c r="O145" s="447"/>
      <c r="P145" s="465" t="s">
        <v>340</v>
      </c>
      <c r="Q145" s="256"/>
      <c r="R145" s="453" t="s">
        <v>312</v>
      </c>
      <c r="S145" s="450"/>
      <c r="T145" s="450"/>
      <c r="U145" s="450"/>
      <c r="V145" s="450"/>
      <c r="W145" s="450"/>
      <c r="X145" s="450"/>
      <c r="Y145" s="450"/>
      <c r="Z145" s="450"/>
      <c r="AA145" s="450"/>
      <c r="AB145" s="450"/>
      <c r="AC145" s="452"/>
      <c r="AD145" s="447"/>
    </row>
    <row r="146" spans="1:30" s="30" customFormat="1">
      <c r="A146" s="154" t="str">
        <f>+A123</f>
        <v>Coach 1</v>
      </c>
      <c r="B146" s="491" t="str">
        <f>IF(+B123="","",B123)</f>
        <v>Joe Smith</v>
      </c>
      <c r="C146" s="594">
        <v>0</v>
      </c>
      <c r="D146" s="595">
        <v>0</v>
      </c>
      <c r="E146" s="595">
        <v>0</v>
      </c>
      <c r="F146" s="595">
        <v>0</v>
      </c>
      <c r="G146" s="595">
        <v>0</v>
      </c>
      <c r="H146" s="595">
        <v>0</v>
      </c>
      <c r="I146" s="595">
        <v>0</v>
      </c>
      <c r="J146" s="595">
        <v>0</v>
      </c>
      <c r="K146" s="595">
        <v>0</v>
      </c>
      <c r="L146" s="595">
        <v>0</v>
      </c>
      <c r="M146" s="595">
        <v>0</v>
      </c>
      <c r="N146" s="596">
        <v>0</v>
      </c>
      <c r="O146" s="467">
        <f>SUM(C146:N146)</f>
        <v>0</v>
      </c>
      <c r="P146" s="154" t="str">
        <f>+P123</f>
        <v>Coach 1</v>
      </c>
      <c r="Q146" s="257" t="s">
        <v>296</v>
      </c>
      <c r="R146" s="594">
        <v>0</v>
      </c>
      <c r="S146" s="595">
        <v>0</v>
      </c>
      <c r="T146" s="595">
        <v>0</v>
      </c>
      <c r="U146" s="595">
        <v>0</v>
      </c>
      <c r="V146" s="595">
        <v>0</v>
      </c>
      <c r="W146" s="595">
        <v>0</v>
      </c>
      <c r="X146" s="595">
        <v>0</v>
      </c>
      <c r="Y146" s="595">
        <v>0</v>
      </c>
      <c r="Z146" s="595">
        <v>0</v>
      </c>
      <c r="AA146" s="595">
        <v>0</v>
      </c>
      <c r="AB146" s="595">
        <v>0</v>
      </c>
      <c r="AC146" s="596">
        <v>0</v>
      </c>
      <c r="AD146" s="467">
        <f>SUM(R146:AC146)</f>
        <v>0</v>
      </c>
    </row>
    <row r="147" spans="1:30" s="30" customFormat="1">
      <c r="A147" s="119" t="str">
        <f t="shared" ref="A147:A155" si="77">+A124</f>
        <v>Coach 2</v>
      </c>
      <c r="B147" s="492" t="str">
        <f t="shared" ref="B147:B155" si="78">IF(+B124="","",B124)</f>
        <v>Todd Lundgren</v>
      </c>
      <c r="C147" s="597">
        <v>0</v>
      </c>
      <c r="D147" s="598">
        <v>0</v>
      </c>
      <c r="E147" s="598">
        <v>0</v>
      </c>
      <c r="F147" s="598">
        <v>0</v>
      </c>
      <c r="G147" s="598">
        <v>0</v>
      </c>
      <c r="H147" s="598">
        <v>0</v>
      </c>
      <c r="I147" s="598">
        <v>0</v>
      </c>
      <c r="J147" s="598">
        <v>0</v>
      </c>
      <c r="K147" s="598">
        <v>0</v>
      </c>
      <c r="L147" s="598">
        <v>0</v>
      </c>
      <c r="M147" s="598">
        <v>0</v>
      </c>
      <c r="N147" s="599">
        <v>0</v>
      </c>
      <c r="O147" s="467">
        <f t="shared" ref="O147:O155" si="79">SUM(C147:N147)</f>
        <v>0</v>
      </c>
      <c r="P147" s="119" t="str">
        <f t="shared" ref="P147:P155" si="80">+P124</f>
        <v>Coach 2</v>
      </c>
      <c r="Q147" s="257" t="s">
        <v>297</v>
      </c>
      <c r="R147" s="597">
        <v>0</v>
      </c>
      <c r="S147" s="598">
        <v>0</v>
      </c>
      <c r="T147" s="598">
        <v>0</v>
      </c>
      <c r="U147" s="598">
        <v>0</v>
      </c>
      <c r="V147" s="598">
        <v>0</v>
      </c>
      <c r="W147" s="598">
        <v>0</v>
      </c>
      <c r="X147" s="598">
        <v>0</v>
      </c>
      <c r="Y147" s="598">
        <v>0</v>
      </c>
      <c r="Z147" s="598">
        <v>0</v>
      </c>
      <c r="AA147" s="598">
        <v>0</v>
      </c>
      <c r="AB147" s="598">
        <v>0</v>
      </c>
      <c r="AC147" s="599">
        <v>0</v>
      </c>
      <c r="AD147" s="467">
        <f t="shared" ref="AD147:AD155" si="81">SUM(R147:AC147)</f>
        <v>0</v>
      </c>
    </row>
    <row r="148" spans="1:30" s="30" customFormat="1">
      <c r="A148" s="119" t="str">
        <f t="shared" si="77"/>
        <v>Assistant Coach</v>
      </c>
      <c r="B148" s="492" t="str">
        <f t="shared" si="78"/>
        <v>Mary James</v>
      </c>
      <c r="C148" s="597">
        <v>0</v>
      </c>
      <c r="D148" s="598">
        <v>0</v>
      </c>
      <c r="E148" s="598">
        <v>0</v>
      </c>
      <c r="F148" s="598">
        <v>0</v>
      </c>
      <c r="G148" s="598">
        <v>0</v>
      </c>
      <c r="H148" s="598">
        <v>0</v>
      </c>
      <c r="I148" s="598">
        <v>0</v>
      </c>
      <c r="J148" s="598">
        <v>0</v>
      </c>
      <c r="K148" s="598">
        <v>0</v>
      </c>
      <c r="L148" s="598">
        <v>0</v>
      </c>
      <c r="M148" s="598">
        <v>0</v>
      </c>
      <c r="N148" s="599">
        <v>0</v>
      </c>
      <c r="O148" s="467">
        <f t="shared" si="79"/>
        <v>0</v>
      </c>
      <c r="P148" s="119" t="str">
        <f t="shared" si="80"/>
        <v>Assistant Coach</v>
      </c>
      <c r="Q148" s="257" t="s">
        <v>298</v>
      </c>
      <c r="R148" s="597">
        <v>0</v>
      </c>
      <c r="S148" s="598">
        <v>0</v>
      </c>
      <c r="T148" s="598">
        <v>0</v>
      </c>
      <c r="U148" s="598">
        <v>0</v>
      </c>
      <c r="V148" s="598">
        <v>0</v>
      </c>
      <c r="W148" s="598">
        <v>0</v>
      </c>
      <c r="X148" s="598">
        <v>0</v>
      </c>
      <c r="Y148" s="598">
        <v>0</v>
      </c>
      <c r="Z148" s="598">
        <v>0</v>
      </c>
      <c r="AA148" s="598">
        <v>0</v>
      </c>
      <c r="AB148" s="598">
        <v>0</v>
      </c>
      <c r="AC148" s="599">
        <v>0</v>
      </c>
      <c r="AD148" s="467">
        <f t="shared" si="81"/>
        <v>0</v>
      </c>
    </row>
    <row r="149" spans="1:30" s="30" customFormat="1">
      <c r="A149" s="119" t="str">
        <f t="shared" si="77"/>
        <v>Main Speaker</v>
      </c>
      <c r="B149" s="492" t="str">
        <f t="shared" si="78"/>
        <v>George Bush Jr.</v>
      </c>
      <c r="C149" s="597">
        <v>0</v>
      </c>
      <c r="D149" s="598">
        <v>0</v>
      </c>
      <c r="E149" s="598">
        <v>0</v>
      </c>
      <c r="F149" s="598">
        <v>0</v>
      </c>
      <c r="G149" s="598">
        <v>0</v>
      </c>
      <c r="H149" s="598">
        <v>0</v>
      </c>
      <c r="I149" s="598">
        <v>0</v>
      </c>
      <c r="J149" s="598">
        <v>0</v>
      </c>
      <c r="K149" s="598">
        <v>0</v>
      </c>
      <c r="L149" s="598">
        <v>0</v>
      </c>
      <c r="M149" s="598">
        <v>0</v>
      </c>
      <c r="N149" s="599">
        <v>0</v>
      </c>
      <c r="O149" s="467">
        <f t="shared" si="79"/>
        <v>0</v>
      </c>
      <c r="P149" s="119" t="str">
        <f t="shared" si="80"/>
        <v>Referee (2)</v>
      </c>
      <c r="Q149" s="257" t="s">
        <v>299</v>
      </c>
      <c r="R149" s="597">
        <v>0</v>
      </c>
      <c r="S149" s="598">
        <v>0</v>
      </c>
      <c r="T149" s="598">
        <v>0</v>
      </c>
      <c r="U149" s="598">
        <v>0</v>
      </c>
      <c r="V149" s="598">
        <v>0</v>
      </c>
      <c r="W149" s="598">
        <v>0</v>
      </c>
      <c r="X149" s="598">
        <v>0</v>
      </c>
      <c r="Y149" s="598">
        <v>0</v>
      </c>
      <c r="Z149" s="598">
        <v>0</v>
      </c>
      <c r="AA149" s="598">
        <v>0</v>
      </c>
      <c r="AB149" s="598">
        <v>0</v>
      </c>
      <c r="AC149" s="599">
        <v>0</v>
      </c>
      <c r="AD149" s="467">
        <f t="shared" si="81"/>
        <v>0</v>
      </c>
    </row>
    <row r="150" spans="1:30" s="30" customFormat="1">
      <c r="A150" s="119" t="str">
        <f t="shared" si="77"/>
        <v>Ticket Takers</v>
      </c>
      <c r="B150" s="492" t="str">
        <f t="shared" si="78"/>
        <v>Marla/Jan/Rob</v>
      </c>
      <c r="C150" s="597">
        <v>0</v>
      </c>
      <c r="D150" s="598">
        <v>0</v>
      </c>
      <c r="E150" s="598">
        <v>0</v>
      </c>
      <c r="F150" s="598">
        <v>0</v>
      </c>
      <c r="G150" s="598">
        <v>0</v>
      </c>
      <c r="H150" s="598">
        <v>0</v>
      </c>
      <c r="I150" s="598">
        <v>0</v>
      </c>
      <c r="J150" s="598">
        <v>0</v>
      </c>
      <c r="K150" s="598">
        <v>0</v>
      </c>
      <c r="L150" s="598">
        <v>0</v>
      </c>
      <c r="M150" s="598">
        <v>0</v>
      </c>
      <c r="N150" s="599">
        <v>0</v>
      </c>
      <c r="O150" s="467">
        <f t="shared" si="79"/>
        <v>0</v>
      </c>
      <c r="P150" s="119" t="str">
        <f t="shared" si="80"/>
        <v>Ticket Takers</v>
      </c>
      <c r="Q150" s="257" t="s">
        <v>304</v>
      </c>
      <c r="R150" s="597">
        <v>0</v>
      </c>
      <c r="S150" s="598">
        <v>0</v>
      </c>
      <c r="T150" s="598">
        <v>0</v>
      </c>
      <c r="U150" s="598">
        <v>0</v>
      </c>
      <c r="V150" s="598">
        <v>0</v>
      </c>
      <c r="W150" s="598">
        <v>0</v>
      </c>
      <c r="X150" s="598">
        <v>0</v>
      </c>
      <c r="Y150" s="598">
        <v>0</v>
      </c>
      <c r="Z150" s="598">
        <v>0</v>
      </c>
      <c r="AA150" s="598">
        <v>0</v>
      </c>
      <c r="AB150" s="598">
        <v>0</v>
      </c>
      <c r="AC150" s="599">
        <v>0</v>
      </c>
      <c r="AD150" s="467">
        <f t="shared" si="81"/>
        <v>0</v>
      </c>
    </row>
    <row r="151" spans="1:30" s="30" customFormat="1">
      <c r="A151" s="119" t="str">
        <f t="shared" si="77"/>
        <v>Refreshment Booth</v>
      </c>
      <c r="B151" s="492" t="str">
        <f t="shared" si="78"/>
        <v>TBA</v>
      </c>
      <c r="C151" s="597">
        <v>0</v>
      </c>
      <c r="D151" s="598">
        <v>0</v>
      </c>
      <c r="E151" s="598">
        <v>0</v>
      </c>
      <c r="F151" s="598">
        <v>0</v>
      </c>
      <c r="G151" s="598">
        <v>0</v>
      </c>
      <c r="H151" s="598">
        <v>0</v>
      </c>
      <c r="I151" s="598">
        <v>0</v>
      </c>
      <c r="J151" s="598">
        <v>0</v>
      </c>
      <c r="K151" s="598">
        <v>0</v>
      </c>
      <c r="L151" s="598">
        <v>0</v>
      </c>
      <c r="M151" s="598">
        <v>0</v>
      </c>
      <c r="N151" s="599">
        <v>0</v>
      </c>
      <c r="O151" s="467">
        <f t="shared" si="79"/>
        <v>0</v>
      </c>
      <c r="P151" s="119" t="str">
        <f t="shared" si="80"/>
        <v>Refreshment Booth</v>
      </c>
      <c r="Q151" s="257" t="s">
        <v>308</v>
      </c>
      <c r="R151" s="597">
        <v>0</v>
      </c>
      <c r="S151" s="598">
        <v>0</v>
      </c>
      <c r="T151" s="598">
        <v>0</v>
      </c>
      <c r="U151" s="598">
        <v>0</v>
      </c>
      <c r="V151" s="598">
        <v>0</v>
      </c>
      <c r="W151" s="598">
        <v>0</v>
      </c>
      <c r="X151" s="598">
        <v>0</v>
      </c>
      <c r="Y151" s="598">
        <v>0</v>
      </c>
      <c r="Z151" s="598">
        <v>0</v>
      </c>
      <c r="AA151" s="598">
        <v>0</v>
      </c>
      <c r="AB151" s="598">
        <v>0</v>
      </c>
      <c r="AC151" s="599">
        <v>0</v>
      </c>
      <c r="AD151" s="467">
        <f t="shared" si="81"/>
        <v>0</v>
      </c>
    </row>
    <row r="152" spans="1:30" s="30" customFormat="1">
      <c r="A152" s="119" t="str">
        <f t="shared" si="77"/>
        <v>Custodian</v>
      </c>
      <c r="B152" s="492" t="str">
        <f t="shared" si="78"/>
        <v>Tom Collins</v>
      </c>
      <c r="C152" s="597">
        <v>0</v>
      </c>
      <c r="D152" s="598">
        <v>0</v>
      </c>
      <c r="E152" s="598">
        <v>0</v>
      </c>
      <c r="F152" s="598">
        <v>0</v>
      </c>
      <c r="G152" s="598">
        <v>0</v>
      </c>
      <c r="H152" s="598">
        <v>0</v>
      </c>
      <c r="I152" s="598">
        <v>0</v>
      </c>
      <c r="J152" s="598">
        <v>0</v>
      </c>
      <c r="K152" s="598">
        <v>0</v>
      </c>
      <c r="L152" s="598">
        <v>0</v>
      </c>
      <c r="M152" s="598">
        <v>0</v>
      </c>
      <c r="N152" s="599">
        <v>0</v>
      </c>
      <c r="O152" s="467">
        <f t="shared" si="79"/>
        <v>0</v>
      </c>
      <c r="P152" s="119" t="str">
        <f t="shared" si="80"/>
        <v>Custodian</v>
      </c>
      <c r="Q152" s="257" t="s">
        <v>307</v>
      </c>
      <c r="R152" s="597">
        <v>0</v>
      </c>
      <c r="S152" s="598">
        <v>0</v>
      </c>
      <c r="T152" s="598">
        <v>0</v>
      </c>
      <c r="U152" s="598">
        <v>0</v>
      </c>
      <c r="V152" s="598">
        <v>0</v>
      </c>
      <c r="W152" s="598">
        <v>0</v>
      </c>
      <c r="X152" s="598">
        <v>0</v>
      </c>
      <c r="Y152" s="598">
        <v>0</v>
      </c>
      <c r="Z152" s="598">
        <v>0</v>
      </c>
      <c r="AA152" s="598">
        <v>0</v>
      </c>
      <c r="AB152" s="598">
        <v>0</v>
      </c>
      <c r="AC152" s="599">
        <v>0</v>
      </c>
      <c r="AD152" s="467">
        <f t="shared" si="81"/>
        <v>0</v>
      </c>
    </row>
    <row r="153" spans="1:30" s="30" customFormat="1">
      <c r="A153" s="119" t="str">
        <f t="shared" si="77"/>
        <v>Position #8</v>
      </c>
      <c r="B153" s="492" t="str">
        <f t="shared" si="78"/>
        <v/>
      </c>
      <c r="C153" s="597">
        <v>0</v>
      </c>
      <c r="D153" s="598">
        <v>0</v>
      </c>
      <c r="E153" s="598">
        <v>0</v>
      </c>
      <c r="F153" s="598">
        <v>0</v>
      </c>
      <c r="G153" s="598">
        <v>0</v>
      </c>
      <c r="H153" s="598">
        <v>0</v>
      </c>
      <c r="I153" s="598">
        <v>0</v>
      </c>
      <c r="J153" s="598">
        <v>0</v>
      </c>
      <c r="K153" s="598">
        <v>0</v>
      </c>
      <c r="L153" s="598">
        <v>0</v>
      </c>
      <c r="M153" s="598">
        <v>0</v>
      </c>
      <c r="N153" s="599">
        <v>0</v>
      </c>
      <c r="O153" s="467">
        <f t="shared" si="79"/>
        <v>0</v>
      </c>
      <c r="P153" s="119" t="str">
        <f t="shared" si="80"/>
        <v>Guest Athlete</v>
      </c>
      <c r="Q153" s="257"/>
      <c r="R153" s="597">
        <v>0</v>
      </c>
      <c r="S153" s="598">
        <v>0</v>
      </c>
      <c r="T153" s="598">
        <v>0</v>
      </c>
      <c r="U153" s="598">
        <v>0</v>
      </c>
      <c r="V153" s="598">
        <v>0</v>
      </c>
      <c r="W153" s="598">
        <v>0</v>
      </c>
      <c r="X153" s="598">
        <v>0</v>
      </c>
      <c r="Y153" s="598">
        <v>0</v>
      </c>
      <c r="Z153" s="598">
        <v>0</v>
      </c>
      <c r="AA153" s="598">
        <v>0</v>
      </c>
      <c r="AB153" s="598">
        <v>0</v>
      </c>
      <c r="AC153" s="599">
        <v>0</v>
      </c>
      <c r="AD153" s="467">
        <f t="shared" si="81"/>
        <v>0</v>
      </c>
    </row>
    <row r="154" spans="1:30" s="30" customFormat="1">
      <c r="A154" s="119" t="str">
        <f t="shared" si="77"/>
        <v>Position #9</v>
      </c>
      <c r="B154" s="492" t="str">
        <f t="shared" si="78"/>
        <v/>
      </c>
      <c r="C154" s="597">
        <v>0</v>
      </c>
      <c r="D154" s="598">
        <v>0</v>
      </c>
      <c r="E154" s="598">
        <v>0</v>
      </c>
      <c r="F154" s="598">
        <v>0</v>
      </c>
      <c r="G154" s="598">
        <v>0</v>
      </c>
      <c r="H154" s="598">
        <v>0</v>
      </c>
      <c r="I154" s="598">
        <v>0</v>
      </c>
      <c r="J154" s="598">
        <v>0</v>
      </c>
      <c r="K154" s="598">
        <v>0</v>
      </c>
      <c r="L154" s="598">
        <v>0</v>
      </c>
      <c r="M154" s="598">
        <v>0</v>
      </c>
      <c r="N154" s="599">
        <v>0</v>
      </c>
      <c r="O154" s="467">
        <f t="shared" si="79"/>
        <v>0</v>
      </c>
      <c r="P154" s="119" t="str">
        <f t="shared" si="80"/>
        <v>Position #9</v>
      </c>
      <c r="Q154" s="257"/>
      <c r="R154" s="597">
        <v>0</v>
      </c>
      <c r="S154" s="598">
        <v>0</v>
      </c>
      <c r="T154" s="598">
        <v>0</v>
      </c>
      <c r="U154" s="598">
        <v>0</v>
      </c>
      <c r="V154" s="598">
        <v>0</v>
      </c>
      <c r="W154" s="598">
        <v>0</v>
      </c>
      <c r="X154" s="598">
        <v>0</v>
      </c>
      <c r="Y154" s="598">
        <v>0</v>
      </c>
      <c r="Z154" s="598">
        <v>0</v>
      </c>
      <c r="AA154" s="598">
        <v>0</v>
      </c>
      <c r="AB154" s="598">
        <v>0</v>
      </c>
      <c r="AC154" s="599">
        <v>0</v>
      </c>
      <c r="AD154" s="467">
        <f t="shared" si="81"/>
        <v>0</v>
      </c>
    </row>
    <row r="155" spans="1:30" s="30" customFormat="1">
      <c r="A155" s="49" t="str">
        <f t="shared" si="77"/>
        <v>Position #10</v>
      </c>
      <c r="B155" s="493" t="str">
        <f t="shared" si="78"/>
        <v/>
      </c>
      <c r="C155" s="600">
        <v>0</v>
      </c>
      <c r="D155" s="601">
        <v>0</v>
      </c>
      <c r="E155" s="601">
        <v>0</v>
      </c>
      <c r="F155" s="601">
        <v>0</v>
      </c>
      <c r="G155" s="601">
        <v>0</v>
      </c>
      <c r="H155" s="601">
        <v>0</v>
      </c>
      <c r="I155" s="601">
        <v>0</v>
      </c>
      <c r="J155" s="601">
        <v>0</v>
      </c>
      <c r="K155" s="601">
        <v>0</v>
      </c>
      <c r="L155" s="601">
        <v>0</v>
      </c>
      <c r="M155" s="601">
        <v>0</v>
      </c>
      <c r="N155" s="602">
        <v>0</v>
      </c>
      <c r="O155" s="468">
        <f t="shared" si="79"/>
        <v>0</v>
      </c>
      <c r="P155" s="49" t="str">
        <f t="shared" si="80"/>
        <v>Position #10</v>
      </c>
      <c r="Q155" s="117"/>
      <c r="R155" s="600">
        <v>0</v>
      </c>
      <c r="S155" s="601">
        <v>0</v>
      </c>
      <c r="T155" s="601">
        <v>0</v>
      </c>
      <c r="U155" s="601">
        <v>0</v>
      </c>
      <c r="V155" s="601">
        <v>0</v>
      </c>
      <c r="W155" s="601">
        <v>0</v>
      </c>
      <c r="X155" s="601">
        <v>0</v>
      </c>
      <c r="Y155" s="601">
        <v>0</v>
      </c>
      <c r="Z155" s="601">
        <v>0</v>
      </c>
      <c r="AA155" s="601">
        <v>0</v>
      </c>
      <c r="AB155" s="601">
        <v>0</v>
      </c>
      <c r="AC155" s="602">
        <v>0</v>
      </c>
      <c r="AD155" s="468">
        <f t="shared" si="81"/>
        <v>0</v>
      </c>
    </row>
    <row r="156" spans="1:30" s="30" customFormat="1">
      <c r="A156" s="119" t="s">
        <v>313</v>
      </c>
      <c r="B156" s="118"/>
      <c r="C156" s="486">
        <f t="shared" ref="C156:O156" si="82">SUM(C146:C155)</f>
        <v>0</v>
      </c>
      <c r="D156" s="486">
        <f t="shared" si="82"/>
        <v>0</v>
      </c>
      <c r="E156" s="486">
        <f t="shared" si="82"/>
        <v>0</v>
      </c>
      <c r="F156" s="486">
        <f t="shared" si="82"/>
        <v>0</v>
      </c>
      <c r="G156" s="486">
        <f t="shared" si="82"/>
        <v>0</v>
      </c>
      <c r="H156" s="486">
        <f t="shared" si="82"/>
        <v>0</v>
      </c>
      <c r="I156" s="486">
        <f t="shared" si="82"/>
        <v>0</v>
      </c>
      <c r="J156" s="486">
        <f t="shared" si="82"/>
        <v>0</v>
      </c>
      <c r="K156" s="486">
        <f t="shared" si="82"/>
        <v>0</v>
      </c>
      <c r="L156" s="486">
        <f t="shared" si="82"/>
        <v>0</v>
      </c>
      <c r="M156" s="486">
        <f t="shared" si="82"/>
        <v>0</v>
      </c>
      <c r="N156" s="486">
        <f t="shared" si="82"/>
        <v>0</v>
      </c>
      <c r="O156" s="486">
        <f t="shared" si="82"/>
        <v>0</v>
      </c>
      <c r="P156" s="119" t="s">
        <v>313</v>
      </c>
      <c r="Q156" s="118"/>
      <c r="R156" s="486">
        <f t="shared" ref="R156:AD156" si="83">SUM(R146:R155)</f>
        <v>0</v>
      </c>
      <c r="S156" s="486">
        <f t="shared" si="83"/>
        <v>0</v>
      </c>
      <c r="T156" s="486">
        <f t="shared" si="83"/>
        <v>0</v>
      </c>
      <c r="U156" s="486">
        <f t="shared" si="83"/>
        <v>0</v>
      </c>
      <c r="V156" s="486">
        <f t="shared" si="83"/>
        <v>0</v>
      </c>
      <c r="W156" s="486">
        <f t="shared" si="83"/>
        <v>0</v>
      </c>
      <c r="X156" s="486">
        <f t="shared" si="83"/>
        <v>0</v>
      </c>
      <c r="Y156" s="486">
        <f t="shared" si="83"/>
        <v>0</v>
      </c>
      <c r="Z156" s="486">
        <f t="shared" si="83"/>
        <v>0</v>
      </c>
      <c r="AA156" s="486">
        <f t="shared" si="83"/>
        <v>0</v>
      </c>
      <c r="AB156" s="486">
        <f t="shared" si="83"/>
        <v>0</v>
      </c>
      <c r="AC156" s="486">
        <f t="shared" si="83"/>
        <v>0</v>
      </c>
      <c r="AD156" s="486">
        <f t="shared" si="83"/>
        <v>0</v>
      </c>
    </row>
    <row r="157" spans="1:30" s="30" customFormat="1">
      <c r="A157" s="391"/>
      <c r="B157" s="118"/>
      <c r="C157" s="454"/>
      <c r="D157" s="259"/>
      <c r="E157" s="259"/>
      <c r="F157" s="259"/>
      <c r="G157" s="259"/>
      <c r="H157" s="259"/>
      <c r="I157" s="259"/>
      <c r="J157" s="259"/>
      <c r="K157" s="259"/>
      <c r="L157" s="259"/>
      <c r="M157" s="259"/>
      <c r="N157" s="259"/>
      <c r="O157" s="33"/>
      <c r="P157" s="391"/>
      <c r="Q157" s="118"/>
      <c r="R157" s="454"/>
      <c r="S157" s="259"/>
      <c r="T157" s="259"/>
      <c r="U157" s="259"/>
      <c r="V157" s="259"/>
      <c r="W157" s="259"/>
      <c r="X157" s="259"/>
      <c r="Y157" s="259"/>
      <c r="Z157" s="259"/>
      <c r="AA157" s="259"/>
      <c r="AB157" s="259"/>
      <c r="AC157" s="259"/>
      <c r="AD157" s="33"/>
    </row>
    <row r="158" spans="1:30" s="240" customFormat="1">
      <c r="A158" s="51"/>
      <c r="B158" s="51"/>
      <c r="C158" s="447"/>
      <c r="D158" s="447"/>
      <c r="E158" s="447"/>
      <c r="F158" s="447"/>
      <c r="G158" s="447"/>
      <c r="H158" s="447"/>
      <c r="I158" s="447"/>
      <c r="J158" s="447"/>
      <c r="K158" s="447"/>
      <c r="L158" s="447"/>
      <c r="M158" s="447"/>
      <c r="N158" s="447"/>
      <c r="O158" s="447"/>
      <c r="P158" s="51"/>
      <c r="Q158" s="51"/>
      <c r="R158" s="447"/>
      <c r="S158" s="447"/>
      <c r="T158" s="447"/>
      <c r="U158" s="447"/>
      <c r="V158" s="447"/>
      <c r="W158" s="447"/>
      <c r="X158" s="447"/>
      <c r="Y158" s="447"/>
      <c r="Z158" s="447"/>
      <c r="AA158" s="447"/>
      <c r="AB158" s="447"/>
      <c r="AC158" s="447"/>
      <c r="AD158" s="447"/>
    </row>
    <row r="159" spans="1:30" s="30" customFormat="1" ht="18">
      <c r="A159" s="465" t="s">
        <v>339</v>
      </c>
      <c r="B159" s="60"/>
      <c r="C159" s="60"/>
      <c r="D159" s="60"/>
      <c r="E159" s="60"/>
      <c r="F159" s="60"/>
      <c r="G159" s="60"/>
      <c r="H159" s="60"/>
      <c r="I159" s="60"/>
      <c r="J159" s="60"/>
      <c r="K159" s="60"/>
      <c r="L159" s="60"/>
      <c r="M159" s="60"/>
      <c r="N159" s="60"/>
      <c r="O159" s="447"/>
      <c r="P159" s="465" t="s">
        <v>339</v>
      </c>
      <c r="Q159" s="60"/>
      <c r="R159" s="60"/>
      <c r="S159" s="60"/>
      <c r="T159" s="60"/>
      <c r="U159" s="60"/>
      <c r="V159" s="60"/>
      <c r="W159" s="60"/>
      <c r="X159" s="60"/>
      <c r="Y159" s="60"/>
      <c r="Z159" s="60"/>
      <c r="AA159" s="60"/>
      <c r="AB159" s="60"/>
      <c r="AC159" s="60"/>
      <c r="AD159" s="447"/>
    </row>
    <row r="160" spans="1:30" s="30" customFormat="1">
      <c r="A160" s="60" t="s">
        <v>312</v>
      </c>
      <c r="B160" s="60"/>
      <c r="C160" s="591">
        <f>+C156</f>
        <v>0</v>
      </c>
      <c r="D160" s="591">
        <f t="shared" ref="D160:N160" si="84">+D156</f>
        <v>0</v>
      </c>
      <c r="E160" s="591">
        <f t="shared" si="84"/>
        <v>0</v>
      </c>
      <c r="F160" s="591">
        <f t="shared" si="84"/>
        <v>0</v>
      </c>
      <c r="G160" s="591">
        <f t="shared" si="84"/>
        <v>0</v>
      </c>
      <c r="H160" s="591">
        <f t="shared" si="84"/>
        <v>0</v>
      </c>
      <c r="I160" s="591">
        <f t="shared" si="84"/>
        <v>0</v>
      </c>
      <c r="J160" s="591">
        <f t="shared" si="84"/>
        <v>0</v>
      </c>
      <c r="K160" s="591">
        <f t="shared" si="84"/>
        <v>0</v>
      </c>
      <c r="L160" s="591">
        <f t="shared" si="84"/>
        <v>0</v>
      </c>
      <c r="M160" s="591">
        <f t="shared" si="84"/>
        <v>0</v>
      </c>
      <c r="N160" s="591">
        <f t="shared" si="84"/>
        <v>0</v>
      </c>
      <c r="O160" s="276">
        <f>SUM(C160:N160)</f>
        <v>0</v>
      </c>
      <c r="P160" s="60" t="s">
        <v>312</v>
      </c>
      <c r="Q160" s="60"/>
      <c r="R160" s="591">
        <f>+R156</f>
        <v>0</v>
      </c>
      <c r="S160" s="591">
        <f t="shared" ref="S160:AC160" si="85">+S156</f>
        <v>0</v>
      </c>
      <c r="T160" s="591">
        <f t="shared" si="85"/>
        <v>0</v>
      </c>
      <c r="U160" s="591">
        <f t="shared" si="85"/>
        <v>0</v>
      </c>
      <c r="V160" s="591">
        <f t="shared" si="85"/>
        <v>0</v>
      </c>
      <c r="W160" s="591">
        <f t="shared" si="85"/>
        <v>0</v>
      </c>
      <c r="X160" s="591">
        <f t="shared" si="85"/>
        <v>0</v>
      </c>
      <c r="Y160" s="591">
        <f t="shared" si="85"/>
        <v>0</v>
      </c>
      <c r="Z160" s="591">
        <f t="shared" si="85"/>
        <v>0</v>
      </c>
      <c r="AA160" s="591">
        <f t="shared" si="85"/>
        <v>0</v>
      </c>
      <c r="AB160" s="591">
        <f t="shared" si="85"/>
        <v>0</v>
      </c>
      <c r="AC160" s="591">
        <f t="shared" si="85"/>
        <v>0</v>
      </c>
      <c r="AD160" s="276">
        <f>SUM(R160:AC160)</f>
        <v>0</v>
      </c>
    </row>
    <row r="161" spans="1:30" s="30" customFormat="1">
      <c r="A161" s="292" t="s">
        <v>287</v>
      </c>
      <c r="B161" s="292"/>
      <c r="C161" s="592">
        <v>0</v>
      </c>
      <c r="D161" s="592">
        <v>0</v>
      </c>
      <c r="E161" s="592">
        <v>0</v>
      </c>
      <c r="F161" s="592">
        <v>0</v>
      </c>
      <c r="G161" s="592">
        <v>0</v>
      </c>
      <c r="H161" s="592">
        <v>0</v>
      </c>
      <c r="I161" s="592">
        <v>0</v>
      </c>
      <c r="J161" s="592">
        <v>0</v>
      </c>
      <c r="K161" s="592">
        <v>0</v>
      </c>
      <c r="L161" s="592">
        <v>0</v>
      </c>
      <c r="M161" s="592">
        <v>0</v>
      </c>
      <c r="N161" s="592">
        <v>0</v>
      </c>
      <c r="O161" s="276">
        <f>SUM(C161:N161)</f>
        <v>0</v>
      </c>
      <c r="P161" s="292" t="s">
        <v>287</v>
      </c>
      <c r="Q161" s="292"/>
      <c r="R161" s="592">
        <v>0</v>
      </c>
      <c r="S161" s="592">
        <v>0</v>
      </c>
      <c r="T161" s="592">
        <v>0</v>
      </c>
      <c r="U161" s="592">
        <v>0</v>
      </c>
      <c r="V161" s="592">
        <v>0</v>
      </c>
      <c r="W161" s="592">
        <v>0</v>
      </c>
      <c r="X161" s="592">
        <v>0</v>
      </c>
      <c r="Y161" s="592">
        <v>0</v>
      </c>
      <c r="Z161" s="592">
        <v>0</v>
      </c>
      <c r="AA161" s="592">
        <v>0</v>
      </c>
      <c r="AB161" s="592">
        <v>0</v>
      </c>
      <c r="AC161" s="592">
        <v>0</v>
      </c>
      <c r="AD161" s="276">
        <f>SUM(R161:AC161)</f>
        <v>0</v>
      </c>
    </row>
    <row r="162" spans="1:30" s="30" customFormat="1">
      <c r="A162" s="292" t="s">
        <v>315</v>
      </c>
      <c r="B162" s="292"/>
      <c r="C162" s="592">
        <v>0</v>
      </c>
      <c r="D162" s="592">
        <v>0</v>
      </c>
      <c r="E162" s="592">
        <v>0</v>
      </c>
      <c r="F162" s="592">
        <v>0</v>
      </c>
      <c r="G162" s="592">
        <v>0</v>
      </c>
      <c r="H162" s="592">
        <v>0</v>
      </c>
      <c r="I162" s="592">
        <v>0</v>
      </c>
      <c r="J162" s="592">
        <v>0</v>
      </c>
      <c r="K162" s="592">
        <v>0</v>
      </c>
      <c r="L162" s="592">
        <v>0</v>
      </c>
      <c r="M162" s="592">
        <v>0</v>
      </c>
      <c r="N162" s="592">
        <v>0</v>
      </c>
      <c r="O162" s="276">
        <f>SUM(C162:N162)</f>
        <v>0</v>
      </c>
      <c r="P162" s="292" t="s">
        <v>315</v>
      </c>
      <c r="Q162" s="292"/>
      <c r="R162" s="592">
        <v>0</v>
      </c>
      <c r="S162" s="592">
        <v>0</v>
      </c>
      <c r="T162" s="592">
        <v>0</v>
      </c>
      <c r="U162" s="592">
        <v>0</v>
      </c>
      <c r="V162" s="592">
        <v>0</v>
      </c>
      <c r="W162" s="592">
        <v>0</v>
      </c>
      <c r="X162" s="592">
        <v>0</v>
      </c>
      <c r="Y162" s="592">
        <v>0</v>
      </c>
      <c r="Z162" s="592">
        <v>0</v>
      </c>
      <c r="AA162" s="592">
        <v>0</v>
      </c>
      <c r="AB162" s="592">
        <v>0</v>
      </c>
      <c r="AC162" s="592">
        <v>0</v>
      </c>
      <c r="AD162" s="276">
        <f>SUM(R162:AC162)</f>
        <v>0</v>
      </c>
    </row>
    <row r="163" spans="1:30" s="30" customFormat="1">
      <c r="A163" s="292" t="s">
        <v>320</v>
      </c>
      <c r="B163" s="292"/>
      <c r="C163" s="592">
        <v>0</v>
      </c>
      <c r="D163" s="592">
        <v>0</v>
      </c>
      <c r="E163" s="592">
        <v>0</v>
      </c>
      <c r="F163" s="592">
        <v>0</v>
      </c>
      <c r="G163" s="592">
        <v>0</v>
      </c>
      <c r="H163" s="592">
        <v>0</v>
      </c>
      <c r="I163" s="592">
        <v>0</v>
      </c>
      <c r="J163" s="592">
        <v>0</v>
      </c>
      <c r="K163" s="592">
        <v>0</v>
      </c>
      <c r="L163" s="592">
        <v>0</v>
      </c>
      <c r="M163" s="592">
        <v>0</v>
      </c>
      <c r="N163" s="592">
        <v>0</v>
      </c>
      <c r="O163" s="276">
        <f>SUM(C163:N163)</f>
        <v>0</v>
      </c>
      <c r="P163" s="292" t="s">
        <v>320</v>
      </c>
      <c r="Q163" s="292"/>
      <c r="R163" s="592">
        <v>0</v>
      </c>
      <c r="S163" s="592">
        <v>0</v>
      </c>
      <c r="T163" s="592">
        <v>0</v>
      </c>
      <c r="U163" s="592">
        <v>0</v>
      </c>
      <c r="V163" s="592">
        <v>0</v>
      </c>
      <c r="W163" s="592">
        <v>0</v>
      </c>
      <c r="X163" s="592">
        <v>0</v>
      </c>
      <c r="Y163" s="592">
        <v>0</v>
      </c>
      <c r="Z163" s="592">
        <v>0</v>
      </c>
      <c r="AA163" s="592">
        <v>0</v>
      </c>
      <c r="AB163" s="592">
        <v>0</v>
      </c>
      <c r="AC163" s="592">
        <v>0</v>
      </c>
      <c r="AD163" s="276">
        <f>SUM(R163:AC163)</f>
        <v>0</v>
      </c>
    </row>
    <row r="164" spans="1:30" s="30" customFormat="1">
      <c r="A164" s="292" t="s">
        <v>316</v>
      </c>
      <c r="B164" s="292"/>
      <c r="C164" s="592">
        <v>0</v>
      </c>
      <c r="D164" s="592">
        <v>0</v>
      </c>
      <c r="E164" s="592">
        <v>0</v>
      </c>
      <c r="F164" s="592">
        <v>0</v>
      </c>
      <c r="G164" s="592">
        <v>0</v>
      </c>
      <c r="H164" s="592">
        <v>0</v>
      </c>
      <c r="I164" s="592">
        <v>0</v>
      </c>
      <c r="J164" s="592">
        <v>0</v>
      </c>
      <c r="K164" s="592">
        <v>0</v>
      </c>
      <c r="L164" s="592">
        <v>0</v>
      </c>
      <c r="M164" s="592">
        <v>0</v>
      </c>
      <c r="N164" s="592">
        <v>0</v>
      </c>
      <c r="O164" s="276"/>
      <c r="P164" s="292" t="s">
        <v>316</v>
      </c>
      <c r="Q164" s="292"/>
      <c r="R164" s="592">
        <v>0</v>
      </c>
      <c r="S164" s="592">
        <v>0</v>
      </c>
      <c r="T164" s="592">
        <v>0</v>
      </c>
      <c r="U164" s="592">
        <v>0</v>
      </c>
      <c r="V164" s="592">
        <v>0</v>
      </c>
      <c r="W164" s="592">
        <v>0</v>
      </c>
      <c r="X164" s="592">
        <v>0</v>
      </c>
      <c r="Y164" s="592">
        <v>0</v>
      </c>
      <c r="Z164" s="592">
        <v>0</v>
      </c>
      <c r="AA164" s="592">
        <v>0</v>
      </c>
      <c r="AB164" s="592">
        <v>0</v>
      </c>
      <c r="AC164" s="592">
        <v>0</v>
      </c>
      <c r="AD164" s="276"/>
    </row>
    <row r="165" spans="1:30" s="30" customFormat="1">
      <c r="A165" s="292" t="s">
        <v>317</v>
      </c>
      <c r="B165" s="292"/>
      <c r="C165" s="592">
        <v>0</v>
      </c>
      <c r="D165" s="592">
        <v>0</v>
      </c>
      <c r="E165" s="592">
        <v>0</v>
      </c>
      <c r="F165" s="592">
        <v>0</v>
      </c>
      <c r="G165" s="592">
        <v>0</v>
      </c>
      <c r="H165" s="592">
        <v>0</v>
      </c>
      <c r="I165" s="592">
        <v>0</v>
      </c>
      <c r="J165" s="592">
        <v>0</v>
      </c>
      <c r="K165" s="592">
        <v>0</v>
      </c>
      <c r="L165" s="592">
        <v>0</v>
      </c>
      <c r="M165" s="592">
        <v>0</v>
      </c>
      <c r="N165" s="592">
        <v>0</v>
      </c>
      <c r="O165" s="276"/>
      <c r="P165" s="292" t="s">
        <v>317</v>
      </c>
      <c r="Q165" s="292"/>
      <c r="R165" s="592">
        <v>0</v>
      </c>
      <c r="S165" s="592">
        <v>0</v>
      </c>
      <c r="T165" s="592">
        <v>0</v>
      </c>
      <c r="U165" s="592">
        <v>0</v>
      </c>
      <c r="V165" s="592">
        <v>0</v>
      </c>
      <c r="W165" s="592">
        <v>0</v>
      </c>
      <c r="X165" s="592">
        <v>0</v>
      </c>
      <c r="Y165" s="592">
        <v>0</v>
      </c>
      <c r="Z165" s="592">
        <v>0</v>
      </c>
      <c r="AA165" s="592">
        <v>0</v>
      </c>
      <c r="AB165" s="592">
        <v>0</v>
      </c>
      <c r="AC165" s="592">
        <v>0</v>
      </c>
      <c r="AD165" s="276"/>
    </row>
    <row r="166" spans="1:30" s="30" customFormat="1">
      <c r="A166" s="292" t="s">
        <v>318</v>
      </c>
      <c r="B166" s="292"/>
      <c r="C166" s="592">
        <v>0</v>
      </c>
      <c r="D166" s="592">
        <v>0</v>
      </c>
      <c r="E166" s="592">
        <v>0</v>
      </c>
      <c r="F166" s="592">
        <v>0</v>
      </c>
      <c r="G166" s="592">
        <v>0</v>
      </c>
      <c r="H166" s="592">
        <v>0</v>
      </c>
      <c r="I166" s="592">
        <v>0</v>
      </c>
      <c r="J166" s="592">
        <v>0</v>
      </c>
      <c r="K166" s="592">
        <v>0</v>
      </c>
      <c r="L166" s="592">
        <v>0</v>
      </c>
      <c r="M166" s="592">
        <v>0</v>
      </c>
      <c r="N166" s="592">
        <v>0</v>
      </c>
      <c r="O166" s="276"/>
      <c r="P166" s="292" t="s">
        <v>318</v>
      </c>
      <c r="Q166" s="292"/>
      <c r="R166" s="592">
        <v>0</v>
      </c>
      <c r="S166" s="592">
        <v>0</v>
      </c>
      <c r="T166" s="592">
        <v>0</v>
      </c>
      <c r="U166" s="592">
        <v>0</v>
      </c>
      <c r="V166" s="592">
        <v>0</v>
      </c>
      <c r="W166" s="592">
        <v>0</v>
      </c>
      <c r="X166" s="592">
        <v>0</v>
      </c>
      <c r="Y166" s="592">
        <v>0</v>
      </c>
      <c r="Z166" s="592">
        <v>0</v>
      </c>
      <c r="AA166" s="592">
        <v>0</v>
      </c>
      <c r="AB166" s="592">
        <v>0</v>
      </c>
      <c r="AC166" s="592">
        <v>0</v>
      </c>
      <c r="AD166" s="276"/>
    </row>
    <row r="167" spans="1:30" s="30" customFormat="1">
      <c r="A167" s="292" t="s">
        <v>319</v>
      </c>
      <c r="B167" s="292"/>
      <c r="C167" s="592">
        <v>0</v>
      </c>
      <c r="D167" s="592">
        <v>0</v>
      </c>
      <c r="E167" s="592">
        <v>0</v>
      </c>
      <c r="F167" s="592">
        <v>0</v>
      </c>
      <c r="G167" s="592">
        <v>0</v>
      </c>
      <c r="H167" s="592">
        <v>0</v>
      </c>
      <c r="I167" s="592">
        <v>0</v>
      </c>
      <c r="J167" s="592">
        <v>0</v>
      </c>
      <c r="K167" s="592">
        <v>0</v>
      </c>
      <c r="L167" s="592">
        <v>0</v>
      </c>
      <c r="M167" s="592">
        <v>0</v>
      </c>
      <c r="N167" s="592">
        <v>0</v>
      </c>
      <c r="O167" s="276"/>
      <c r="P167" s="292" t="s">
        <v>319</v>
      </c>
      <c r="Q167" s="292"/>
      <c r="R167" s="592">
        <v>0</v>
      </c>
      <c r="S167" s="592">
        <v>0</v>
      </c>
      <c r="T167" s="592">
        <v>0</v>
      </c>
      <c r="U167" s="592">
        <v>0</v>
      </c>
      <c r="V167" s="592">
        <v>0</v>
      </c>
      <c r="W167" s="592">
        <v>0</v>
      </c>
      <c r="X167" s="592">
        <v>0</v>
      </c>
      <c r="Y167" s="592">
        <v>0</v>
      </c>
      <c r="Z167" s="592">
        <v>0</v>
      </c>
      <c r="AA167" s="592">
        <v>0</v>
      </c>
      <c r="AB167" s="592">
        <v>0</v>
      </c>
      <c r="AC167" s="592">
        <v>0</v>
      </c>
      <c r="AD167" s="276"/>
    </row>
    <row r="168" spans="1:30" s="30" customFormat="1">
      <c r="A168" s="292" t="s">
        <v>5</v>
      </c>
      <c r="B168" s="292"/>
      <c r="C168" s="592">
        <v>0</v>
      </c>
      <c r="D168" s="592">
        <v>0</v>
      </c>
      <c r="E168" s="592">
        <v>0</v>
      </c>
      <c r="F168" s="592">
        <v>0</v>
      </c>
      <c r="G168" s="592">
        <v>0</v>
      </c>
      <c r="H168" s="592">
        <v>0</v>
      </c>
      <c r="I168" s="592">
        <v>0</v>
      </c>
      <c r="J168" s="592">
        <v>0</v>
      </c>
      <c r="K168" s="592">
        <v>0</v>
      </c>
      <c r="L168" s="592">
        <v>0</v>
      </c>
      <c r="M168" s="592">
        <v>0</v>
      </c>
      <c r="N168" s="592">
        <v>0</v>
      </c>
      <c r="O168" s="276"/>
      <c r="P168" s="292" t="s">
        <v>321</v>
      </c>
      <c r="Q168" s="292"/>
      <c r="R168" s="592">
        <v>0</v>
      </c>
      <c r="S168" s="592">
        <v>0</v>
      </c>
      <c r="T168" s="592">
        <v>0</v>
      </c>
      <c r="U168" s="592">
        <v>0</v>
      </c>
      <c r="V168" s="592">
        <v>0</v>
      </c>
      <c r="W168" s="592">
        <v>0</v>
      </c>
      <c r="X168" s="592">
        <v>0</v>
      </c>
      <c r="Y168" s="592">
        <v>0</v>
      </c>
      <c r="Z168" s="592">
        <v>0</v>
      </c>
      <c r="AA168" s="592">
        <v>0</v>
      </c>
      <c r="AB168" s="592">
        <v>0</v>
      </c>
      <c r="AC168" s="592">
        <v>0</v>
      </c>
      <c r="AD168" s="276"/>
    </row>
    <row r="169" spans="1:30" s="30" customFormat="1">
      <c r="A169" s="292" t="s">
        <v>5</v>
      </c>
      <c r="B169" s="292"/>
      <c r="C169" s="592">
        <v>0</v>
      </c>
      <c r="D169" s="592">
        <v>0</v>
      </c>
      <c r="E169" s="592">
        <v>0</v>
      </c>
      <c r="F169" s="592">
        <v>0</v>
      </c>
      <c r="G169" s="592">
        <v>0</v>
      </c>
      <c r="H169" s="592">
        <v>0</v>
      </c>
      <c r="I169" s="592">
        <v>0</v>
      </c>
      <c r="J169" s="592">
        <v>0</v>
      </c>
      <c r="K169" s="592">
        <v>0</v>
      </c>
      <c r="L169" s="592">
        <v>0</v>
      </c>
      <c r="M169" s="592">
        <v>0</v>
      </c>
      <c r="N169" s="592">
        <v>0</v>
      </c>
      <c r="O169" s="276"/>
      <c r="P169" s="292" t="s">
        <v>5</v>
      </c>
      <c r="Q169" s="292"/>
      <c r="R169" s="592">
        <v>0</v>
      </c>
      <c r="S169" s="592">
        <v>0</v>
      </c>
      <c r="T169" s="592">
        <v>0</v>
      </c>
      <c r="U169" s="592">
        <v>0</v>
      </c>
      <c r="V169" s="592">
        <v>0</v>
      </c>
      <c r="W169" s="592">
        <v>0</v>
      </c>
      <c r="X169" s="592">
        <v>0</v>
      </c>
      <c r="Y169" s="592">
        <v>0</v>
      </c>
      <c r="Z169" s="592">
        <v>0</v>
      </c>
      <c r="AA169" s="592">
        <v>0</v>
      </c>
      <c r="AB169" s="592">
        <v>0</v>
      </c>
      <c r="AC169" s="592">
        <v>0</v>
      </c>
      <c r="AD169" s="276"/>
    </row>
    <row r="170" spans="1:30" s="30" customFormat="1">
      <c r="A170" s="338" t="s">
        <v>5</v>
      </c>
      <c r="B170" s="338"/>
      <c r="C170" s="593">
        <v>0</v>
      </c>
      <c r="D170" s="593">
        <v>0</v>
      </c>
      <c r="E170" s="593">
        <v>0</v>
      </c>
      <c r="F170" s="593">
        <v>0</v>
      </c>
      <c r="G170" s="593">
        <v>0</v>
      </c>
      <c r="H170" s="593">
        <v>0</v>
      </c>
      <c r="I170" s="593">
        <v>0</v>
      </c>
      <c r="J170" s="593">
        <v>0</v>
      </c>
      <c r="K170" s="593">
        <v>0</v>
      </c>
      <c r="L170" s="593">
        <v>0</v>
      </c>
      <c r="M170" s="593">
        <v>0</v>
      </c>
      <c r="N170" s="593">
        <v>0</v>
      </c>
      <c r="O170" s="78">
        <f>SUM(C170:N170)</f>
        <v>0</v>
      </c>
      <c r="P170" s="338" t="s">
        <v>5</v>
      </c>
      <c r="Q170" s="338"/>
      <c r="R170" s="593">
        <v>0</v>
      </c>
      <c r="S170" s="593">
        <v>0</v>
      </c>
      <c r="T170" s="593">
        <v>0</v>
      </c>
      <c r="U170" s="593">
        <v>0</v>
      </c>
      <c r="V170" s="593">
        <v>0</v>
      </c>
      <c r="W170" s="593">
        <v>0</v>
      </c>
      <c r="X170" s="593">
        <v>0</v>
      </c>
      <c r="Y170" s="593">
        <v>0</v>
      </c>
      <c r="Z170" s="593">
        <v>0</v>
      </c>
      <c r="AA170" s="593">
        <v>0</v>
      </c>
      <c r="AB170" s="593">
        <v>0</v>
      </c>
      <c r="AC170" s="593">
        <v>0</v>
      </c>
      <c r="AD170" s="78">
        <f>SUM(R170:AC170)</f>
        <v>0</v>
      </c>
    </row>
    <row r="171" spans="1:30" s="30" customFormat="1">
      <c r="A171" s="566" t="s">
        <v>322</v>
      </c>
      <c r="B171" s="482"/>
      <c r="C171" s="482">
        <f t="shared" ref="C171:N171" si="86">SUM(C160:C170)</f>
        <v>0</v>
      </c>
      <c r="D171" s="482">
        <f t="shared" si="86"/>
        <v>0</v>
      </c>
      <c r="E171" s="482">
        <f t="shared" si="86"/>
        <v>0</v>
      </c>
      <c r="F171" s="482">
        <f t="shared" si="86"/>
        <v>0</v>
      </c>
      <c r="G171" s="482">
        <f t="shared" si="86"/>
        <v>0</v>
      </c>
      <c r="H171" s="482">
        <f t="shared" si="86"/>
        <v>0</v>
      </c>
      <c r="I171" s="482">
        <f t="shared" si="86"/>
        <v>0</v>
      </c>
      <c r="J171" s="482">
        <f t="shared" si="86"/>
        <v>0</v>
      </c>
      <c r="K171" s="482">
        <f t="shared" si="86"/>
        <v>0</v>
      </c>
      <c r="L171" s="482">
        <f t="shared" si="86"/>
        <v>0</v>
      </c>
      <c r="M171" s="482">
        <f t="shared" si="86"/>
        <v>0</v>
      </c>
      <c r="N171" s="482">
        <f t="shared" si="86"/>
        <v>0</v>
      </c>
      <c r="O171" s="567">
        <f>SUM(C171:N171)</f>
        <v>0</v>
      </c>
      <c r="P171" s="481" t="s">
        <v>322</v>
      </c>
      <c r="Q171" s="482"/>
      <c r="R171" s="482">
        <f t="shared" ref="R171:AC171" si="87">SUM(R160:R170)</f>
        <v>0</v>
      </c>
      <c r="S171" s="482">
        <f t="shared" si="87"/>
        <v>0</v>
      </c>
      <c r="T171" s="482">
        <f t="shared" si="87"/>
        <v>0</v>
      </c>
      <c r="U171" s="482">
        <f t="shared" si="87"/>
        <v>0</v>
      </c>
      <c r="V171" s="482">
        <f t="shared" si="87"/>
        <v>0</v>
      </c>
      <c r="W171" s="482">
        <f t="shared" si="87"/>
        <v>0</v>
      </c>
      <c r="X171" s="482">
        <f t="shared" si="87"/>
        <v>0</v>
      </c>
      <c r="Y171" s="482">
        <f t="shared" si="87"/>
        <v>0</v>
      </c>
      <c r="Z171" s="482">
        <f t="shared" si="87"/>
        <v>0</v>
      </c>
      <c r="AA171" s="482">
        <f t="shared" si="87"/>
        <v>0</v>
      </c>
      <c r="AB171" s="482">
        <f t="shared" si="87"/>
        <v>0</v>
      </c>
      <c r="AC171" s="482">
        <f t="shared" si="87"/>
        <v>0</v>
      </c>
      <c r="AD171" s="567">
        <f>SUM(R171:AC171)</f>
        <v>0</v>
      </c>
    </row>
    <row r="172" spans="1:30" s="30" customFormat="1">
      <c r="A172" s="565" t="s">
        <v>338</v>
      </c>
      <c r="B172" s="456"/>
      <c r="C172" s="456">
        <f t="shared" ref="C172:O172" si="88">+C143-C171</f>
        <v>0</v>
      </c>
      <c r="D172" s="456">
        <f t="shared" si="88"/>
        <v>0</v>
      </c>
      <c r="E172" s="456">
        <f t="shared" si="88"/>
        <v>0</v>
      </c>
      <c r="F172" s="456">
        <f t="shared" si="88"/>
        <v>0</v>
      </c>
      <c r="G172" s="456">
        <f t="shared" si="88"/>
        <v>0</v>
      </c>
      <c r="H172" s="456">
        <f t="shared" si="88"/>
        <v>0</v>
      </c>
      <c r="I172" s="456">
        <f t="shared" si="88"/>
        <v>0</v>
      </c>
      <c r="J172" s="456">
        <f t="shared" si="88"/>
        <v>0</v>
      </c>
      <c r="K172" s="456">
        <f t="shared" si="88"/>
        <v>0</v>
      </c>
      <c r="L172" s="456">
        <f t="shared" si="88"/>
        <v>0</v>
      </c>
      <c r="M172" s="456">
        <f t="shared" si="88"/>
        <v>0</v>
      </c>
      <c r="N172" s="456">
        <f t="shared" si="88"/>
        <v>6875</v>
      </c>
      <c r="O172" s="457">
        <f t="shared" si="88"/>
        <v>6875</v>
      </c>
      <c r="P172" s="455" t="s">
        <v>338</v>
      </c>
      <c r="Q172" s="456"/>
      <c r="R172" s="456">
        <f t="shared" ref="R172:AD172" si="89">+R143-R171</f>
        <v>0</v>
      </c>
      <c r="S172" s="456">
        <f t="shared" si="89"/>
        <v>0</v>
      </c>
      <c r="T172" s="456">
        <f t="shared" si="89"/>
        <v>0</v>
      </c>
      <c r="U172" s="456">
        <f t="shared" si="89"/>
        <v>0</v>
      </c>
      <c r="V172" s="456">
        <f t="shared" si="89"/>
        <v>0</v>
      </c>
      <c r="W172" s="456">
        <f t="shared" si="89"/>
        <v>0</v>
      </c>
      <c r="X172" s="456">
        <f t="shared" si="89"/>
        <v>0</v>
      </c>
      <c r="Y172" s="456">
        <f t="shared" si="89"/>
        <v>0</v>
      </c>
      <c r="Z172" s="456">
        <f t="shared" si="89"/>
        <v>0</v>
      </c>
      <c r="AA172" s="456">
        <f t="shared" si="89"/>
        <v>0</v>
      </c>
      <c r="AB172" s="456">
        <f t="shared" si="89"/>
        <v>0</v>
      </c>
      <c r="AC172" s="456">
        <f t="shared" si="89"/>
        <v>0</v>
      </c>
      <c r="AD172" s="457">
        <f t="shared" si="89"/>
        <v>0</v>
      </c>
    </row>
    <row r="173" spans="1:30" s="17" customFormat="1">
      <c r="A173" s="60" t="str">
        <f>+A1</f>
        <v>School Name</v>
      </c>
      <c r="B173" s="60"/>
      <c r="C173" s="60"/>
      <c r="D173" s="60"/>
      <c r="E173" s="60"/>
      <c r="F173" s="60"/>
      <c r="G173" s="60"/>
      <c r="H173" s="60"/>
      <c r="I173" s="60"/>
      <c r="J173" s="60"/>
      <c r="K173" s="60"/>
      <c r="L173" s="60"/>
      <c r="M173" s="60"/>
      <c r="N173" s="60"/>
      <c r="O173" s="60">
        <f>+Cover!A143</f>
        <v>0</v>
      </c>
      <c r="P173" s="60" t="str">
        <f>+P1</f>
        <v>School Name</v>
      </c>
      <c r="Q173" s="60"/>
      <c r="R173" s="60"/>
      <c r="S173" s="60"/>
      <c r="T173" s="60"/>
      <c r="U173" s="60"/>
      <c r="V173" s="60"/>
      <c r="W173" s="60"/>
      <c r="X173" s="60"/>
      <c r="Y173" s="60"/>
      <c r="Z173" s="60"/>
      <c r="AA173" s="60"/>
      <c r="AB173" s="60"/>
      <c r="AC173" s="60"/>
      <c r="AD173" s="60">
        <f>+Cover!P143</f>
        <v>0</v>
      </c>
    </row>
    <row r="174" spans="1:30" s="17" customFormat="1" ht="18">
      <c r="A174" s="445" t="s">
        <v>285</v>
      </c>
      <c r="B174" s="60"/>
      <c r="C174" s="60"/>
      <c r="D174" s="60"/>
      <c r="E174" s="60"/>
      <c r="F174" s="60"/>
      <c r="G174" s="60"/>
      <c r="H174" s="60"/>
      <c r="I174" s="60"/>
      <c r="J174" s="60"/>
      <c r="K174" s="60"/>
      <c r="L174" s="60"/>
      <c r="M174" s="60"/>
      <c r="N174" s="60"/>
      <c r="O174" s="60"/>
      <c r="P174" s="445" t="s">
        <v>285</v>
      </c>
      <c r="Q174" s="60"/>
      <c r="R174" s="60"/>
      <c r="S174" s="60"/>
      <c r="T174" s="60"/>
      <c r="U174" s="60"/>
      <c r="V174" s="60"/>
      <c r="W174" s="60"/>
      <c r="X174" s="60"/>
      <c r="Y174" s="60"/>
      <c r="Z174" s="60"/>
      <c r="AA174" s="60"/>
      <c r="AB174" s="60"/>
      <c r="AC174" s="60"/>
      <c r="AD174" s="60"/>
    </row>
    <row r="175" spans="1:30" s="17" customFormat="1" ht="21">
      <c r="A175" s="446" t="s">
        <v>353</v>
      </c>
      <c r="B175" s="60"/>
      <c r="C175" s="60"/>
      <c r="D175" s="60"/>
      <c r="E175" s="60"/>
      <c r="F175" s="60"/>
      <c r="G175" s="60"/>
      <c r="H175" s="60"/>
      <c r="I175" s="60"/>
      <c r="J175" s="60"/>
      <c r="K175" s="60"/>
      <c r="L175" s="60"/>
      <c r="M175" s="60"/>
      <c r="N175" s="60"/>
      <c r="O175" s="60"/>
      <c r="P175" s="446" t="s">
        <v>353</v>
      </c>
      <c r="Q175" s="60"/>
      <c r="R175" s="60"/>
      <c r="S175" s="60"/>
      <c r="T175" s="60"/>
      <c r="U175" s="60"/>
      <c r="V175" s="60"/>
      <c r="W175" s="60"/>
      <c r="X175" s="60"/>
      <c r="Y175" s="60"/>
      <c r="Z175" s="60"/>
      <c r="AA175" s="60"/>
      <c r="AB175" s="60"/>
      <c r="AC175" s="60"/>
      <c r="AD175" s="60"/>
    </row>
    <row r="176" spans="1:30" s="17" customFormat="1">
      <c r="A176" s="534">
        <f>+A3</f>
        <v>2015</v>
      </c>
      <c r="B176" s="60"/>
      <c r="C176" s="60"/>
      <c r="D176" s="60"/>
      <c r="E176" s="60"/>
      <c r="F176" s="60"/>
      <c r="G176" s="60"/>
      <c r="H176" s="60"/>
      <c r="I176" s="60"/>
      <c r="J176" s="60"/>
      <c r="K176" s="60"/>
      <c r="L176" s="60"/>
      <c r="M176" s="60"/>
      <c r="N176" s="60"/>
      <c r="O176" s="60"/>
      <c r="P176" s="298">
        <f>+P3</f>
        <v>2016</v>
      </c>
      <c r="Q176" s="60"/>
      <c r="R176" s="60"/>
      <c r="S176" s="60"/>
      <c r="T176" s="60"/>
      <c r="U176" s="60"/>
      <c r="V176" s="60"/>
      <c r="W176" s="60"/>
      <c r="X176" s="60"/>
      <c r="Y176" s="60"/>
      <c r="Z176" s="60"/>
      <c r="AA176" s="60"/>
      <c r="AB176" s="60"/>
      <c r="AC176" s="60"/>
      <c r="AD176" s="60"/>
    </row>
    <row r="177" spans="1:30" s="17" customFormat="1">
      <c r="A177" s="339"/>
      <c r="B177" s="60"/>
      <c r="C177" s="60"/>
      <c r="D177" s="60"/>
      <c r="E177" s="60"/>
      <c r="F177" s="60"/>
      <c r="G177" s="60"/>
      <c r="H177" s="60"/>
      <c r="I177" s="60"/>
      <c r="J177" s="60"/>
      <c r="K177" s="60"/>
      <c r="L177" s="341" t="s">
        <v>361</v>
      </c>
      <c r="M177" s="479" t="s">
        <v>228</v>
      </c>
      <c r="N177" s="60"/>
      <c r="O177" s="60"/>
      <c r="P177" s="339"/>
      <c r="Q177" s="60"/>
      <c r="R177" s="60"/>
      <c r="S177" s="60"/>
      <c r="T177" s="60"/>
      <c r="U177" s="60"/>
      <c r="V177" s="60"/>
      <c r="W177" s="60"/>
      <c r="X177" s="60"/>
      <c r="Y177" s="60"/>
      <c r="Z177" s="60"/>
      <c r="AA177" s="341" t="s">
        <v>361</v>
      </c>
      <c r="AB177" s="479" t="s">
        <v>228</v>
      </c>
      <c r="AC177" s="60"/>
      <c r="AD177" s="60"/>
    </row>
    <row r="178" spans="1:30" s="240" customFormat="1" ht="19" thickBot="1">
      <c r="A178" s="448" t="s">
        <v>290</v>
      </c>
      <c r="B178" s="449" t="s">
        <v>343</v>
      </c>
      <c r="C178" s="447"/>
      <c r="D178" s="447"/>
      <c r="E178" s="447"/>
      <c r="F178" s="447"/>
      <c r="G178" s="447"/>
      <c r="H178" s="447"/>
      <c r="I178" s="447"/>
      <c r="J178" s="447"/>
      <c r="K178" s="447"/>
      <c r="L178" s="448" t="s">
        <v>309</v>
      </c>
      <c r="M178" s="451" t="s">
        <v>310</v>
      </c>
      <c r="N178" s="447"/>
      <c r="O178" s="447"/>
      <c r="P178" s="448" t="s">
        <v>290</v>
      </c>
      <c r="Q178" s="449" t="s">
        <v>343</v>
      </c>
      <c r="R178" s="447"/>
      <c r="S178" s="447"/>
      <c r="T178" s="447"/>
      <c r="U178" s="447"/>
      <c r="V178" s="447"/>
      <c r="W178" s="447"/>
      <c r="X178" s="447"/>
      <c r="Y178" s="447"/>
      <c r="Z178" s="447"/>
      <c r="AA178" s="448" t="s">
        <v>309</v>
      </c>
      <c r="AB178" s="451" t="s">
        <v>310</v>
      </c>
      <c r="AC178" s="447"/>
      <c r="AD178" s="447"/>
    </row>
    <row r="179" spans="1:30" s="240" customFormat="1" ht="20.25" customHeight="1" thickBot="1">
      <c r="A179" s="475" t="s">
        <v>344</v>
      </c>
      <c r="B179" s="478">
        <v>0</v>
      </c>
      <c r="E179" s="448" t="s">
        <v>346</v>
      </c>
      <c r="F179" s="477">
        <v>0.5</v>
      </c>
      <c r="G179" s="447"/>
      <c r="H179" s="448" t="s">
        <v>345</v>
      </c>
      <c r="I179" s="476">
        <f>1-F179</f>
        <v>0.5</v>
      </c>
      <c r="J179" s="447"/>
      <c r="K179" s="447"/>
      <c r="L179" s="448" t="s">
        <v>291</v>
      </c>
      <c r="M179" s="612">
        <v>38648</v>
      </c>
      <c r="N179" s="613"/>
      <c r="O179" s="447"/>
      <c r="P179" s="475" t="s">
        <v>344</v>
      </c>
      <c r="Q179" s="478">
        <v>0</v>
      </c>
      <c r="T179" s="448" t="s">
        <v>346</v>
      </c>
      <c r="U179" s="477">
        <v>0.85</v>
      </c>
      <c r="V179" s="447"/>
      <c r="W179" s="448" t="s">
        <v>345</v>
      </c>
      <c r="X179" s="476">
        <f>1-U179</f>
        <v>0.15000000000000002</v>
      </c>
      <c r="Y179" s="447"/>
      <c r="Z179" s="447"/>
      <c r="AA179" s="448" t="s">
        <v>291</v>
      </c>
      <c r="AB179" s="612">
        <v>38648</v>
      </c>
      <c r="AC179" s="613"/>
      <c r="AD179" s="447"/>
    </row>
    <row r="180" spans="1:30" s="30" customFormat="1" ht="18">
      <c r="A180" s="465" t="s">
        <v>342</v>
      </c>
      <c r="B180" s="256"/>
      <c r="C180" s="56"/>
      <c r="D180" s="465" t="s">
        <v>334</v>
      </c>
      <c r="E180" s="465"/>
      <c r="F180" s="465"/>
      <c r="G180" s="465"/>
      <c r="H180" s="465"/>
      <c r="I180" s="465"/>
      <c r="J180" s="465"/>
      <c r="K180" s="465"/>
      <c r="L180" s="465"/>
      <c r="M180" s="465"/>
      <c r="N180" s="465"/>
      <c r="O180" s="447"/>
      <c r="P180" s="465" t="s">
        <v>342</v>
      </c>
      <c r="Q180" s="256"/>
      <c r="R180" s="56"/>
      <c r="S180" s="465" t="s">
        <v>334</v>
      </c>
      <c r="T180" s="465"/>
      <c r="U180" s="465"/>
      <c r="V180" s="465"/>
      <c r="W180" s="465"/>
      <c r="X180" s="465"/>
      <c r="Y180" s="465"/>
      <c r="Z180" s="465"/>
      <c r="AA180" s="465"/>
      <c r="AB180" s="465"/>
      <c r="AC180" s="465"/>
      <c r="AD180" s="447"/>
    </row>
    <row r="181" spans="1:30" s="30" customFormat="1">
      <c r="A181" s="391" t="s">
        <v>292</v>
      </c>
      <c r="B181" s="489" t="s">
        <v>296</v>
      </c>
      <c r="C181" s="469">
        <v>1</v>
      </c>
      <c r="D181" s="274" t="s">
        <v>302</v>
      </c>
      <c r="E181" s="259"/>
      <c r="G181" s="458">
        <v>11</v>
      </c>
      <c r="H181" s="71" t="s">
        <v>324</v>
      </c>
      <c r="I181" s="259"/>
      <c r="J181" s="259"/>
      <c r="K181" s="458">
        <v>21</v>
      </c>
      <c r="L181" s="259"/>
      <c r="M181" s="259"/>
      <c r="N181" s="259"/>
      <c r="O181" s="371"/>
      <c r="P181" s="391" t="s">
        <v>292</v>
      </c>
      <c r="Q181" s="257" t="s">
        <v>296</v>
      </c>
      <c r="R181" s="469">
        <v>1</v>
      </c>
      <c r="S181" s="274" t="s">
        <v>302</v>
      </c>
      <c r="T181" s="259"/>
      <c r="V181" s="458">
        <v>11</v>
      </c>
      <c r="W181" s="71" t="s">
        <v>324</v>
      </c>
      <c r="X181" s="259"/>
      <c r="Y181" s="259"/>
      <c r="Z181" s="458">
        <v>21</v>
      </c>
      <c r="AA181" s="259"/>
      <c r="AB181" s="259"/>
      <c r="AC181" s="259"/>
      <c r="AD181" s="371"/>
    </row>
    <row r="182" spans="1:30" s="30" customFormat="1">
      <c r="A182" s="391" t="s">
        <v>293</v>
      </c>
      <c r="B182" s="489" t="s">
        <v>297</v>
      </c>
      <c r="C182" s="469">
        <v>2</v>
      </c>
      <c r="D182" s="274" t="s">
        <v>300</v>
      </c>
      <c r="E182" s="259"/>
      <c r="G182" s="459">
        <v>12</v>
      </c>
      <c r="H182" s="71" t="s">
        <v>328</v>
      </c>
      <c r="I182" s="259"/>
      <c r="J182" s="259"/>
      <c r="K182" s="459">
        <v>22</v>
      </c>
      <c r="L182" s="259"/>
      <c r="M182" s="259"/>
      <c r="N182" s="259"/>
      <c r="O182" s="371"/>
      <c r="P182" s="391" t="s">
        <v>293</v>
      </c>
      <c r="Q182" s="257" t="s">
        <v>297</v>
      </c>
      <c r="R182" s="469">
        <v>2</v>
      </c>
      <c r="S182" s="274" t="s">
        <v>300</v>
      </c>
      <c r="T182" s="259"/>
      <c r="V182" s="459">
        <v>12</v>
      </c>
      <c r="W182" s="71" t="s">
        <v>328</v>
      </c>
      <c r="X182" s="259"/>
      <c r="Y182" s="259"/>
      <c r="Z182" s="459">
        <v>22</v>
      </c>
      <c r="AA182" s="259"/>
      <c r="AB182" s="259"/>
      <c r="AC182" s="259"/>
      <c r="AD182" s="371"/>
    </row>
    <row r="183" spans="1:30" s="30" customFormat="1">
      <c r="A183" s="391" t="s">
        <v>294</v>
      </c>
      <c r="B183" s="489" t="s">
        <v>298</v>
      </c>
      <c r="C183" s="469">
        <v>3</v>
      </c>
      <c r="D183" s="274" t="s">
        <v>301</v>
      </c>
      <c r="E183" s="259"/>
      <c r="G183" s="459">
        <v>13</v>
      </c>
      <c r="H183" s="71" t="s">
        <v>329</v>
      </c>
      <c r="I183" s="259"/>
      <c r="J183" s="259"/>
      <c r="K183" s="459">
        <v>23</v>
      </c>
      <c r="L183" s="259"/>
      <c r="M183" s="259"/>
      <c r="N183" s="259"/>
      <c r="O183" s="371"/>
      <c r="P183" s="391" t="s">
        <v>294</v>
      </c>
      <c r="Q183" s="257" t="s">
        <v>298</v>
      </c>
      <c r="R183" s="469">
        <v>3</v>
      </c>
      <c r="S183" s="274" t="s">
        <v>301</v>
      </c>
      <c r="T183" s="259"/>
      <c r="V183" s="459">
        <v>13</v>
      </c>
      <c r="W183" s="71" t="s">
        <v>329</v>
      </c>
      <c r="X183" s="259"/>
      <c r="Y183" s="259"/>
      <c r="Z183" s="459">
        <v>23</v>
      </c>
      <c r="AA183" s="259"/>
      <c r="AB183" s="259"/>
      <c r="AC183" s="259"/>
      <c r="AD183" s="371"/>
    </row>
    <row r="184" spans="1:30" s="30" customFormat="1">
      <c r="A184" s="391" t="s">
        <v>295</v>
      </c>
      <c r="B184" s="489" t="s">
        <v>299</v>
      </c>
      <c r="C184" s="469">
        <v>4</v>
      </c>
      <c r="D184" s="274" t="s">
        <v>311</v>
      </c>
      <c r="E184" s="259"/>
      <c r="G184" s="459">
        <v>14</v>
      </c>
      <c r="H184" s="71" t="s">
        <v>330</v>
      </c>
      <c r="I184" s="259"/>
      <c r="J184" s="259"/>
      <c r="K184" s="459">
        <v>24</v>
      </c>
      <c r="L184" s="259"/>
      <c r="M184" s="259"/>
      <c r="N184" s="259"/>
      <c r="O184" s="371"/>
      <c r="P184" s="391" t="s">
        <v>295</v>
      </c>
      <c r="Q184" s="257" t="s">
        <v>299</v>
      </c>
      <c r="R184" s="469">
        <v>4</v>
      </c>
      <c r="S184" s="274" t="s">
        <v>311</v>
      </c>
      <c r="T184" s="259"/>
      <c r="V184" s="459">
        <v>14</v>
      </c>
      <c r="W184" s="71" t="s">
        <v>330</v>
      </c>
      <c r="X184" s="259"/>
      <c r="Y184" s="259"/>
      <c r="Z184" s="459">
        <v>24</v>
      </c>
      <c r="AA184" s="259"/>
      <c r="AB184" s="259"/>
      <c r="AC184" s="259"/>
      <c r="AD184" s="371"/>
    </row>
    <row r="185" spans="1:30" s="30" customFormat="1">
      <c r="A185" s="391" t="s">
        <v>303</v>
      </c>
      <c r="B185" s="489" t="s">
        <v>304</v>
      </c>
      <c r="C185" s="469">
        <v>5</v>
      </c>
      <c r="D185" s="274" t="s">
        <v>325</v>
      </c>
      <c r="E185" s="259"/>
      <c r="G185" s="459">
        <v>15</v>
      </c>
      <c r="I185" s="259"/>
      <c r="J185" s="259"/>
      <c r="K185" s="459">
        <v>25</v>
      </c>
      <c r="L185" s="259"/>
      <c r="M185" s="259"/>
      <c r="N185" s="259"/>
      <c r="O185" s="371"/>
      <c r="P185" s="391" t="s">
        <v>303</v>
      </c>
      <c r="Q185" s="257" t="s">
        <v>304</v>
      </c>
      <c r="R185" s="469">
        <v>5</v>
      </c>
      <c r="S185" s="274" t="s">
        <v>325</v>
      </c>
      <c r="T185" s="259"/>
      <c r="V185" s="459">
        <v>15</v>
      </c>
      <c r="X185" s="259"/>
      <c r="Y185" s="259"/>
      <c r="Z185" s="459">
        <v>25</v>
      </c>
      <c r="AA185" s="259"/>
      <c r="AB185" s="259"/>
      <c r="AC185" s="259"/>
      <c r="AD185" s="371"/>
    </row>
    <row r="186" spans="1:30" s="30" customFormat="1">
      <c r="A186" s="391" t="s">
        <v>305</v>
      </c>
      <c r="B186" s="489" t="s">
        <v>308</v>
      </c>
      <c r="C186" s="469">
        <v>6</v>
      </c>
      <c r="D186" s="274" t="s">
        <v>326</v>
      </c>
      <c r="E186" s="259"/>
      <c r="G186" s="459">
        <v>16</v>
      </c>
      <c r="I186" s="259"/>
      <c r="J186" s="259"/>
      <c r="K186" s="459">
        <v>26</v>
      </c>
      <c r="L186" s="259"/>
      <c r="M186" s="259"/>
      <c r="N186" s="259"/>
      <c r="O186" s="371"/>
      <c r="P186" s="391" t="s">
        <v>305</v>
      </c>
      <c r="Q186" s="257" t="s">
        <v>308</v>
      </c>
      <c r="R186" s="469">
        <v>6</v>
      </c>
      <c r="S186" s="274" t="s">
        <v>326</v>
      </c>
      <c r="T186" s="259"/>
      <c r="V186" s="459">
        <v>16</v>
      </c>
      <c r="X186" s="259"/>
      <c r="Y186" s="259"/>
      <c r="Z186" s="459">
        <v>26</v>
      </c>
      <c r="AA186" s="259"/>
      <c r="AB186" s="259"/>
      <c r="AC186" s="259"/>
      <c r="AD186" s="371"/>
    </row>
    <row r="187" spans="1:30" s="30" customFormat="1">
      <c r="A187" s="391" t="s">
        <v>306</v>
      </c>
      <c r="B187" s="489" t="s">
        <v>307</v>
      </c>
      <c r="C187" s="469">
        <v>7</v>
      </c>
      <c r="D187" s="274" t="s">
        <v>327</v>
      </c>
      <c r="E187" s="259"/>
      <c r="F187" s="259"/>
      <c r="G187" s="459">
        <v>17</v>
      </c>
      <c r="H187" s="259"/>
      <c r="I187" s="259"/>
      <c r="J187" s="259"/>
      <c r="K187" s="459">
        <v>27</v>
      </c>
      <c r="L187" s="259"/>
      <c r="M187" s="259"/>
      <c r="N187" s="259"/>
      <c r="O187" s="371"/>
      <c r="P187" s="391" t="s">
        <v>306</v>
      </c>
      <c r="Q187" s="257" t="s">
        <v>307</v>
      </c>
      <c r="R187" s="469">
        <v>7</v>
      </c>
      <c r="S187" s="274" t="s">
        <v>327</v>
      </c>
      <c r="T187" s="259"/>
      <c r="U187" s="259"/>
      <c r="V187" s="459">
        <v>17</v>
      </c>
      <c r="W187" s="259"/>
      <c r="X187" s="259"/>
      <c r="Y187" s="259"/>
      <c r="Z187" s="459">
        <v>27</v>
      </c>
      <c r="AA187" s="259"/>
      <c r="AB187" s="259"/>
      <c r="AC187" s="259"/>
      <c r="AD187" s="371"/>
    </row>
    <row r="188" spans="1:30" s="30" customFormat="1">
      <c r="A188" s="391" t="s">
        <v>314</v>
      </c>
      <c r="B188" s="489" t="s">
        <v>333</v>
      </c>
      <c r="C188" s="469">
        <v>8</v>
      </c>
      <c r="D188" s="274" t="s">
        <v>323</v>
      </c>
      <c r="E188" s="259"/>
      <c r="F188" s="259"/>
      <c r="G188" s="459">
        <v>18</v>
      </c>
      <c r="H188" s="259"/>
      <c r="I188" s="259"/>
      <c r="J188" s="259"/>
      <c r="K188" s="459">
        <v>28</v>
      </c>
      <c r="L188" s="259"/>
      <c r="M188" s="259"/>
      <c r="N188" s="259"/>
      <c r="O188" s="371"/>
      <c r="P188" s="391" t="s">
        <v>314</v>
      </c>
      <c r="Q188" s="257" t="s">
        <v>333</v>
      </c>
      <c r="R188" s="469">
        <v>8</v>
      </c>
      <c r="S188" s="274" t="s">
        <v>323</v>
      </c>
      <c r="T188" s="259"/>
      <c r="U188" s="259"/>
      <c r="V188" s="459">
        <v>18</v>
      </c>
      <c r="W188" s="259"/>
      <c r="X188" s="259"/>
      <c r="Y188" s="259"/>
      <c r="Z188" s="459">
        <v>28</v>
      </c>
      <c r="AA188" s="259"/>
      <c r="AB188" s="259"/>
      <c r="AC188" s="259"/>
      <c r="AD188" s="371"/>
    </row>
    <row r="189" spans="1:30" s="30" customFormat="1">
      <c r="A189" s="391" t="s">
        <v>288</v>
      </c>
      <c r="B189" s="257"/>
      <c r="C189" s="470">
        <v>9</v>
      </c>
      <c r="D189" s="274" t="s">
        <v>331</v>
      </c>
      <c r="E189" s="259"/>
      <c r="F189" s="259"/>
      <c r="G189" s="459">
        <v>19</v>
      </c>
      <c r="H189" s="259"/>
      <c r="I189" s="259"/>
      <c r="J189" s="259"/>
      <c r="K189" s="459">
        <v>29</v>
      </c>
      <c r="L189" s="259"/>
      <c r="M189" s="259"/>
      <c r="N189" s="259"/>
      <c r="O189" s="371"/>
      <c r="P189" s="391" t="s">
        <v>288</v>
      </c>
      <c r="Q189" s="257"/>
      <c r="R189" s="470">
        <v>9</v>
      </c>
      <c r="S189" s="274" t="s">
        <v>331</v>
      </c>
      <c r="T189" s="259"/>
      <c r="U189" s="259"/>
      <c r="V189" s="459">
        <v>19</v>
      </c>
      <c r="W189" s="259"/>
      <c r="X189" s="259"/>
      <c r="Y189" s="259"/>
      <c r="Z189" s="459">
        <v>29</v>
      </c>
      <c r="AA189" s="259"/>
      <c r="AB189" s="259"/>
      <c r="AC189" s="259"/>
      <c r="AD189" s="371"/>
    </row>
    <row r="190" spans="1:30" s="30" customFormat="1">
      <c r="A190" s="393" t="s">
        <v>289</v>
      </c>
      <c r="B190" s="117"/>
      <c r="C190" s="471">
        <v>10</v>
      </c>
      <c r="D190" s="337" t="s">
        <v>332</v>
      </c>
      <c r="E190" s="252"/>
      <c r="F190" s="252"/>
      <c r="G190" s="460">
        <v>20</v>
      </c>
      <c r="H190" s="252"/>
      <c r="I190" s="252"/>
      <c r="J190" s="252"/>
      <c r="K190" s="460">
        <v>30</v>
      </c>
      <c r="L190" s="252"/>
      <c r="M190" s="252"/>
      <c r="N190" s="252"/>
      <c r="O190" s="372"/>
      <c r="P190" s="393" t="s">
        <v>289</v>
      </c>
      <c r="Q190" s="117"/>
      <c r="R190" s="471">
        <v>10</v>
      </c>
      <c r="S190" s="337" t="s">
        <v>332</v>
      </c>
      <c r="T190" s="252"/>
      <c r="U190" s="252"/>
      <c r="V190" s="460">
        <v>20</v>
      </c>
      <c r="W190" s="252"/>
      <c r="X190" s="252"/>
      <c r="Y190" s="252"/>
      <c r="Z190" s="460">
        <v>30</v>
      </c>
      <c r="AA190" s="252"/>
      <c r="AB190" s="252"/>
      <c r="AC190" s="252"/>
      <c r="AD190" s="372"/>
    </row>
    <row r="191" spans="1:30" s="240" customFormat="1">
      <c r="A191" s="71"/>
      <c r="B191" s="447"/>
      <c r="C191" s="447"/>
      <c r="D191" s="447"/>
      <c r="E191" s="447"/>
      <c r="F191" s="447"/>
      <c r="G191" s="447"/>
      <c r="H191" s="447"/>
      <c r="I191" s="447"/>
      <c r="J191" s="447"/>
      <c r="K191" s="447"/>
      <c r="L191" s="447"/>
      <c r="M191" s="447"/>
      <c r="N191" s="447"/>
      <c r="O191" s="447"/>
      <c r="P191" s="71"/>
      <c r="Q191" s="447"/>
      <c r="R191" s="447"/>
      <c r="S191" s="447"/>
      <c r="T191" s="447"/>
      <c r="U191" s="447"/>
      <c r="V191" s="447"/>
      <c r="W191" s="447"/>
      <c r="X191" s="447"/>
      <c r="Y191" s="447"/>
      <c r="Z191" s="447"/>
      <c r="AA191" s="447"/>
      <c r="AB191" s="447"/>
      <c r="AC191" s="447"/>
      <c r="AD191" s="447"/>
    </row>
    <row r="192" spans="1:30" s="239" customFormat="1">
      <c r="A192" s="60"/>
      <c r="B192" s="60"/>
      <c r="C192" s="341" t="str">
        <f>IF(ISBLANK('Staff &amp; Faculty'!C$4),"",'Staff &amp; Faculty'!C$4)</f>
        <v>Month</v>
      </c>
      <c r="D192" s="341" t="str">
        <f>IF(ISBLANK('Staff &amp; Faculty'!D$4),"",'Staff &amp; Faculty'!D$4)</f>
        <v/>
      </c>
      <c r="E192" s="341" t="str">
        <f>IF(ISBLANK('Staff &amp; Faculty'!E$4),"",'Staff &amp; Faculty'!E$4)</f>
        <v/>
      </c>
      <c r="F192" s="341" t="str">
        <f>IF(ISBLANK('Staff &amp; Faculty'!F$4),"",'Staff &amp; Faculty'!F$4)</f>
        <v/>
      </c>
      <c r="G192" s="341" t="str">
        <f>IF(ISBLANK('Staff &amp; Faculty'!G$4),"",'Staff &amp; Faculty'!G$4)</f>
        <v/>
      </c>
      <c r="H192" s="341" t="str">
        <f>IF(ISBLANK('Staff &amp; Faculty'!H$4),"",'Staff &amp; Faculty'!H$4)</f>
        <v/>
      </c>
      <c r="I192" s="341" t="str">
        <f>IF(ISBLANK('Staff &amp; Faculty'!I$4),"",'Staff &amp; Faculty'!I$4)</f>
        <v/>
      </c>
      <c r="J192" s="341" t="str">
        <f>IF(ISBLANK('Staff &amp; Faculty'!J$4),"",'Staff &amp; Faculty'!J$4)</f>
        <v/>
      </c>
      <c r="K192" s="341" t="str">
        <f>IF(ISBLANK('Staff &amp; Faculty'!K$4),"",'Staff &amp; Faculty'!K$4)</f>
        <v/>
      </c>
      <c r="L192" s="341" t="str">
        <f>IF(ISBLANK('Staff &amp; Faculty'!L$4),"",'Staff &amp; Faculty'!L$4)</f>
        <v/>
      </c>
      <c r="M192" s="341" t="str">
        <f>IF(ISBLANK('Staff &amp; Faculty'!M$4),"",'Staff &amp; Faculty'!M$4)</f>
        <v/>
      </c>
      <c r="N192" s="341" t="str">
        <f>IF(ISBLANK('Staff &amp; Faculty'!N$4),"",'Staff &amp; Faculty'!N$4)</f>
        <v/>
      </c>
      <c r="O192" s="60"/>
      <c r="P192" s="60"/>
      <c r="Q192" s="60"/>
      <c r="R192" s="341" t="str">
        <f>IF(ISBLANK('Staff &amp; Faculty'!R$4),"",'Staff &amp; Faculty'!R$4)</f>
        <v>Month</v>
      </c>
      <c r="S192" s="341" t="str">
        <f>IF(ISBLANK('Staff &amp; Faculty'!S$4),"",'Staff &amp; Faculty'!S$4)</f>
        <v/>
      </c>
      <c r="T192" s="341" t="str">
        <f>IF(ISBLANK('Staff &amp; Faculty'!T$4),"",'Staff &amp; Faculty'!T$4)</f>
        <v/>
      </c>
      <c r="U192" s="341" t="str">
        <f>IF(ISBLANK('Staff &amp; Faculty'!U$4),"",'Staff &amp; Faculty'!U$4)</f>
        <v/>
      </c>
      <c r="V192" s="341" t="str">
        <f>IF(ISBLANK('Staff &amp; Faculty'!V$4),"",'Staff &amp; Faculty'!V$4)</f>
        <v/>
      </c>
      <c r="W192" s="341" t="str">
        <f>IF(ISBLANK('Staff &amp; Faculty'!W$4),"",'Staff &amp; Faculty'!W$4)</f>
        <v/>
      </c>
      <c r="X192" s="341" t="str">
        <f>IF(ISBLANK('Staff &amp; Faculty'!X$4),"",'Staff &amp; Faculty'!X$4)</f>
        <v/>
      </c>
      <c r="Y192" s="341" t="str">
        <f>IF(ISBLANK('Staff &amp; Faculty'!Y$4),"",'Staff &amp; Faculty'!Y$4)</f>
        <v/>
      </c>
      <c r="Z192" s="341" t="str">
        <f>IF(ISBLANK('Staff &amp; Faculty'!Z$4),"",'Staff &amp; Faculty'!Z$4)</f>
        <v/>
      </c>
      <c r="AA192" s="341" t="str">
        <f>IF(ISBLANK('Staff &amp; Faculty'!AA$4),"",'Staff &amp; Faculty'!AA$4)</f>
        <v/>
      </c>
      <c r="AB192" s="341" t="str">
        <f>IF(ISBLANK('Staff &amp; Faculty'!AB$4),"",'Staff &amp; Faculty'!AB$4)</f>
        <v/>
      </c>
      <c r="AC192" s="341" t="str">
        <f>IF(ISBLANK('Staff &amp; Faculty'!AC$4),"",'Staff &amp; Faculty'!AC$4)</f>
        <v/>
      </c>
      <c r="AD192" s="60"/>
    </row>
    <row r="193" spans="1:30" s="240" customFormat="1" ht="18" thickBot="1">
      <c r="A193" s="1"/>
      <c r="B193" s="1"/>
      <c r="C193" s="472" t="str">
        <f t="shared" ref="C193:N193" si="90">+C77</f>
        <v>July</v>
      </c>
      <c r="D193" s="472" t="str">
        <f t="shared" si="90"/>
        <v>Aug</v>
      </c>
      <c r="E193" s="472" t="str">
        <f t="shared" si="90"/>
        <v>Sept</v>
      </c>
      <c r="F193" s="472" t="str">
        <f t="shared" si="90"/>
        <v>Oct</v>
      </c>
      <c r="G193" s="472" t="str">
        <f t="shared" si="90"/>
        <v>Nov</v>
      </c>
      <c r="H193" s="472" t="str">
        <f t="shared" si="90"/>
        <v>Dec</v>
      </c>
      <c r="I193" s="472" t="str">
        <f t="shared" si="90"/>
        <v>Jan</v>
      </c>
      <c r="J193" s="472" t="str">
        <f t="shared" si="90"/>
        <v>Feb</v>
      </c>
      <c r="K193" s="472" t="str">
        <f t="shared" si="90"/>
        <v>March</v>
      </c>
      <c r="L193" s="472" t="str">
        <f t="shared" si="90"/>
        <v>April</v>
      </c>
      <c r="M193" s="472" t="str">
        <f t="shared" si="90"/>
        <v>May</v>
      </c>
      <c r="N193" s="472" t="str">
        <f t="shared" si="90"/>
        <v>June</v>
      </c>
      <c r="O193" s="472" t="s">
        <v>1</v>
      </c>
      <c r="P193" s="1"/>
      <c r="Q193" s="1"/>
      <c r="R193" s="472" t="str">
        <f t="shared" ref="R193:AC193" si="91">+R77</f>
        <v>July</v>
      </c>
      <c r="S193" s="472" t="str">
        <f t="shared" si="91"/>
        <v>Aug</v>
      </c>
      <c r="T193" s="472" t="str">
        <f t="shared" si="91"/>
        <v>Sept</v>
      </c>
      <c r="U193" s="472" t="str">
        <f t="shared" si="91"/>
        <v>Oct</v>
      </c>
      <c r="V193" s="472" t="str">
        <f t="shared" si="91"/>
        <v>Nov</v>
      </c>
      <c r="W193" s="472" t="str">
        <f t="shared" si="91"/>
        <v>Dec</v>
      </c>
      <c r="X193" s="472" t="str">
        <f t="shared" si="91"/>
        <v>Jan</v>
      </c>
      <c r="Y193" s="472" t="str">
        <f t="shared" si="91"/>
        <v>Feb</v>
      </c>
      <c r="Z193" s="472" t="str">
        <f t="shared" si="91"/>
        <v>March</v>
      </c>
      <c r="AA193" s="472" t="str">
        <f t="shared" si="91"/>
        <v>April</v>
      </c>
      <c r="AB193" s="472" t="str">
        <f t="shared" si="91"/>
        <v>May</v>
      </c>
      <c r="AC193" s="472" t="str">
        <f t="shared" si="91"/>
        <v>June</v>
      </c>
      <c r="AD193" s="472" t="s">
        <v>1</v>
      </c>
    </row>
    <row r="194" spans="1:30" s="30" customFormat="1">
      <c r="A194" s="391"/>
      <c r="C194" s="259"/>
      <c r="D194" s="259"/>
      <c r="E194" s="259"/>
      <c r="F194" s="259"/>
      <c r="G194" s="259"/>
      <c r="H194" s="259"/>
      <c r="I194" s="259"/>
      <c r="J194" s="259"/>
      <c r="K194" s="259"/>
      <c r="L194" s="259"/>
      <c r="M194" s="259"/>
      <c r="N194" s="259"/>
      <c r="O194" s="33"/>
      <c r="P194" s="391"/>
      <c r="R194" s="259"/>
      <c r="S194" s="259"/>
      <c r="T194" s="259"/>
      <c r="U194" s="259"/>
      <c r="V194" s="259"/>
      <c r="W194" s="259"/>
      <c r="X194" s="259"/>
      <c r="Y194" s="259"/>
      <c r="Z194" s="259"/>
      <c r="AA194" s="259"/>
      <c r="AB194" s="259"/>
      <c r="AC194" s="259"/>
      <c r="AD194" s="33"/>
    </row>
    <row r="195" spans="1:30" s="240" customFormat="1" ht="18">
      <c r="A195" s="465" t="s">
        <v>341</v>
      </c>
      <c r="B195" s="485" t="s">
        <v>336</v>
      </c>
      <c r="C195" s="447"/>
      <c r="D195" s="447"/>
      <c r="E195" s="447"/>
      <c r="F195" s="447"/>
      <c r="G195" s="447"/>
      <c r="H195" s="447"/>
      <c r="I195" s="447"/>
      <c r="J195" s="447"/>
      <c r="K195" s="447"/>
      <c r="L195" s="447"/>
      <c r="M195" s="447"/>
      <c r="N195" s="447"/>
      <c r="O195" s="447"/>
      <c r="P195" s="465" t="s">
        <v>341</v>
      </c>
      <c r="Q195" s="488" t="s">
        <v>336</v>
      </c>
      <c r="R195" s="447"/>
      <c r="S195" s="447"/>
      <c r="T195" s="447"/>
      <c r="U195" s="447"/>
      <c r="V195" s="447"/>
      <c r="W195" s="447"/>
      <c r="X195" s="447"/>
      <c r="Y195" s="447"/>
      <c r="Z195" s="447"/>
      <c r="AA195" s="447"/>
      <c r="AB195" s="447"/>
      <c r="AC195" s="447"/>
      <c r="AD195" s="447"/>
    </row>
    <row r="196" spans="1:30" s="240" customFormat="1">
      <c r="A196" s="274" t="s">
        <v>335</v>
      </c>
      <c r="B196" s="473">
        <v>10</v>
      </c>
      <c r="C196" s="571">
        <f>IF($M$177=C$193,($B$179*$F$179*$B196),0)</f>
        <v>0</v>
      </c>
      <c r="D196" s="572">
        <f t="shared" ref="D196:N196" si="92">IF($M$177=D$193,($B$179*$F$179*$B196),0)</f>
        <v>0</v>
      </c>
      <c r="E196" s="572">
        <f t="shared" si="92"/>
        <v>0</v>
      </c>
      <c r="F196" s="572">
        <f t="shared" si="92"/>
        <v>0</v>
      </c>
      <c r="G196" s="572">
        <f t="shared" si="92"/>
        <v>0</v>
      </c>
      <c r="H196" s="572">
        <f t="shared" si="92"/>
        <v>0</v>
      </c>
      <c r="I196" s="572">
        <f t="shared" si="92"/>
        <v>0</v>
      </c>
      <c r="J196" s="572">
        <f t="shared" si="92"/>
        <v>0</v>
      </c>
      <c r="K196" s="572">
        <f t="shared" si="92"/>
        <v>0</v>
      </c>
      <c r="L196" s="572">
        <f t="shared" si="92"/>
        <v>0</v>
      </c>
      <c r="M196" s="572">
        <f t="shared" si="92"/>
        <v>0</v>
      </c>
      <c r="N196" s="573">
        <f t="shared" si="92"/>
        <v>0</v>
      </c>
      <c r="O196" s="33">
        <f>SUM(C196:N196)</f>
        <v>0</v>
      </c>
      <c r="P196" s="274" t="s">
        <v>335</v>
      </c>
      <c r="Q196" s="473">
        <v>0</v>
      </c>
      <c r="R196" s="571">
        <f t="shared" ref="R196:AC196" si="93">IF($AB$177=R$193,($Q$179*$U$179*$Q196),0)</f>
        <v>0</v>
      </c>
      <c r="S196" s="572">
        <f t="shared" si="93"/>
        <v>0</v>
      </c>
      <c r="T196" s="572">
        <f t="shared" si="93"/>
        <v>0</v>
      </c>
      <c r="U196" s="572">
        <f t="shared" si="93"/>
        <v>0</v>
      </c>
      <c r="V196" s="572">
        <f t="shared" si="93"/>
        <v>0</v>
      </c>
      <c r="W196" s="572">
        <f t="shared" si="93"/>
        <v>0</v>
      </c>
      <c r="X196" s="572">
        <f t="shared" si="93"/>
        <v>0</v>
      </c>
      <c r="Y196" s="572">
        <f t="shared" si="93"/>
        <v>0</v>
      </c>
      <c r="Z196" s="572">
        <f t="shared" si="93"/>
        <v>0</v>
      </c>
      <c r="AA196" s="572">
        <f t="shared" si="93"/>
        <v>0</v>
      </c>
      <c r="AB196" s="572">
        <f t="shared" si="93"/>
        <v>0</v>
      </c>
      <c r="AC196" s="573">
        <f t="shared" si="93"/>
        <v>0</v>
      </c>
      <c r="AD196" s="33">
        <f>SUM(R196:AC196)</f>
        <v>0</v>
      </c>
    </row>
    <row r="197" spans="1:30" s="240" customFormat="1">
      <c r="A197" s="274" t="s">
        <v>337</v>
      </c>
      <c r="B197" s="473">
        <v>12</v>
      </c>
      <c r="C197" s="574">
        <f>IF($M$177=C$193,($B$179*$I$179*$B197),0)</f>
        <v>0</v>
      </c>
      <c r="D197" s="575">
        <f t="shared" ref="D197:N197" si="94">IF($M$177=D$193,($B$179*$I$179*$B197),0)</f>
        <v>0</v>
      </c>
      <c r="E197" s="575">
        <f t="shared" si="94"/>
        <v>0</v>
      </c>
      <c r="F197" s="575">
        <f t="shared" si="94"/>
        <v>0</v>
      </c>
      <c r="G197" s="575">
        <f t="shared" si="94"/>
        <v>0</v>
      </c>
      <c r="H197" s="575">
        <f t="shared" si="94"/>
        <v>0</v>
      </c>
      <c r="I197" s="575">
        <f t="shared" si="94"/>
        <v>0</v>
      </c>
      <c r="J197" s="575">
        <f t="shared" si="94"/>
        <v>0</v>
      </c>
      <c r="K197" s="575">
        <f t="shared" si="94"/>
        <v>0</v>
      </c>
      <c r="L197" s="575">
        <f t="shared" si="94"/>
        <v>0</v>
      </c>
      <c r="M197" s="575">
        <f t="shared" si="94"/>
        <v>0</v>
      </c>
      <c r="N197" s="576">
        <f t="shared" si="94"/>
        <v>0</v>
      </c>
      <c r="O197" s="33">
        <f>SUM(C197:N197)</f>
        <v>0</v>
      </c>
      <c r="P197" s="274" t="s">
        <v>337</v>
      </c>
      <c r="Q197" s="473">
        <v>0</v>
      </c>
      <c r="R197" s="574">
        <f t="shared" ref="R197:AC197" si="95">IF($AB$177=R$193,($Q$179*$X$179*$Q197),0)</f>
        <v>0</v>
      </c>
      <c r="S197" s="575">
        <f t="shared" si="95"/>
        <v>0</v>
      </c>
      <c r="T197" s="575">
        <f t="shared" si="95"/>
        <v>0</v>
      </c>
      <c r="U197" s="575">
        <f t="shared" si="95"/>
        <v>0</v>
      </c>
      <c r="V197" s="575">
        <f t="shared" si="95"/>
        <v>0</v>
      </c>
      <c r="W197" s="575">
        <f t="shared" si="95"/>
        <v>0</v>
      </c>
      <c r="X197" s="575">
        <f t="shared" si="95"/>
        <v>0</v>
      </c>
      <c r="Y197" s="575">
        <f t="shared" si="95"/>
        <v>0</v>
      </c>
      <c r="Z197" s="575">
        <f t="shared" si="95"/>
        <v>0</v>
      </c>
      <c r="AA197" s="575">
        <f t="shared" si="95"/>
        <v>0</v>
      </c>
      <c r="AB197" s="575">
        <f t="shared" si="95"/>
        <v>0</v>
      </c>
      <c r="AC197" s="576">
        <f t="shared" si="95"/>
        <v>0</v>
      </c>
      <c r="AD197" s="33">
        <f>SUM(R197:AC197)</f>
        <v>0</v>
      </c>
    </row>
    <row r="198" spans="1:30" s="240" customFormat="1">
      <c r="A198" s="274" t="s">
        <v>347</v>
      </c>
      <c r="B198" s="473">
        <v>1.5</v>
      </c>
      <c r="C198" s="574">
        <f>IF($M$177=C$193,($B$179*$B198),0)</f>
        <v>0</v>
      </c>
      <c r="D198" s="575">
        <f t="shared" ref="D198:N200" si="96">IF($M$177=D$193,($B$179*$B198),0)</f>
        <v>0</v>
      </c>
      <c r="E198" s="575">
        <f t="shared" si="96"/>
        <v>0</v>
      </c>
      <c r="F198" s="575">
        <f t="shared" si="96"/>
        <v>0</v>
      </c>
      <c r="G198" s="575">
        <f t="shared" si="96"/>
        <v>0</v>
      </c>
      <c r="H198" s="575">
        <f t="shared" si="96"/>
        <v>0</v>
      </c>
      <c r="I198" s="575">
        <f t="shared" si="96"/>
        <v>0</v>
      </c>
      <c r="J198" s="575">
        <f t="shared" si="96"/>
        <v>0</v>
      </c>
      <c r="K198" s="575">
        <f t="shared" si="96"/>
        <v>0</v>
      </c>
      <c r="L198" s="575">
        <f t="shared" si="96"/>
        <v>0</v>
      </c>
      <c r="M198" s="575">
        <f t="shared" si="96"/>
        <v>0</v>
      </c>
      <c r="N198" s="576">
        <f t="shared" si="96"/>
        <v>0</v>
      </c>
      <c r="O198" s="33">
        <f>SUM(C198:N198)</f>
        <v>0</v>
      </c>
      <c r="P198" s="274" t="s">
        <v>347</v>
      </c>
      <c r="Q198" s="473">
        <v>0</v>
      </c>
      <c r="R198" s="574">
        <f t="shared" ref="R198:AC200" si="97">IF($AB$177=R$193,($Q$179*$Q198),0)</f>
        <v>0</v>
      </c>
      <c r="S198" s="575">
        <f t="shared" si="97"/>
        <v>0</v>
      </c>
      <c r="T198" s="575">
        <f t="shared" si="97"/>
        <v>0</v>
      </c>
      <c r="U198" s="575">
        <f t="shared" si="97"/>
        <v>0</v>
      </c>
      <c r="V198" s="575">
        <f t="shared" si="97"/>
        <v>0</v>
      </c>
      <c r="W198" s="575">
        <f t="shared" si="97"/>
        <v>0</v>
      </c>
      <c r="X198" s="575">
        <f t="shared" si="97"/>
        <v>0</v>
      </c>
      <c r="Y198" s="575">
        <f t="shared" si="97"/>
        <v>0</v>
      </c>
      <c r="Z198" s="575">
        <f t="shared" si="97"/>
        <v>0</v>
      </c>
      <c r="AA198" s="575">
        <f t="shared" si="97"/>
        <v>0</v>
      </c>
      <c r="AB198" s="575">
        <f t="shared" si="97"/>
        <v>0</v>
      </c>
      <c r="AC198" s="576">
        <f t="shared" si="97"/>
        <v>0</v>
      </c>
      <c r="AD198" s="33">
        <f>SUM(R198:AC198)</f>
        <v>0</v>
      </c>
    </row>
    <row r="199" spans="1:30" s="240" customFormat="1">
      <c r="A199" s="274" t="s">
        <v>348</v>
      </c>
      <c r="B199" s="473">
        <v>1</v>
      </c>
      <c r="C199" s="574">
        <f>IF($M$177=C$193,($B$179*$B199),0)</f>
        <v>0</v>
      </c>
      <c r="D199" s="575">
        <f t="shared" si="96"/>
        <v>0</v>
      </c>
      <c r="E199" s="575">
        <f t="shared" si="96"/>
        <v>0</v>
      </c>
      <c r="F199" s="575">
        <f t="shared" si="96"/>
        <v>0</v>
      </c>
      <c r="G199" s="575">
        <f t="shared" si="96"/>
        <v>0</v>
      </c>
      <c r="H199" s="575">
        <f t="shared" si="96"/>
        <v>0</v>
      </c>
      <c r="I199" s="575">
        <f t="shared" si="96"/>
        <v>0</v>
      </c>
      <c r="J199" s="575">
        <f t="shared" si="96"/>
        <v>0</v>
      </c>
      <c r="K199" s="575">
        <f t="shared" si="96"/>
        <v>0</v>
      </c>
      <c r="L199" s="575">
        <f t="shared" si="96"/>
        <v>0</v>
      </c>
      <c r="M199" s="575">
        <f t="shared" si="96"/>
        <v>0</v>
      </c>
      <c r="N199" s="576">
        <f t="shared" si="96"/>
        <v>0</v>
      </c>
      <c r="O199" s="33">
        <f>SUM(C199:N199)</f>
        <v>0</v>
      </c>
      <c r="P199" s="274" t="s">
        <v>348</v>
      </c>
      <c r="Q199" s="473">
        <v>0</v>
      </c>
      <c r="R199" s="574">
        <f t="shared" si="97"/>
        <v>0</v>
      </c>
      <c r="S199" s="575">
        <f t="shared" si="97"/>
        <v>0</v>
      </c>
      <c r="T199" s="575">
        <f t="shared" si="97"/>
        <v>0</v>
      </c>
      <c r="U199" s="575">
        <f t="shared" si="97"/>
        <v>0</v>
      </c>
      <c r="V199" s="575">
        <f t="shared" si="97"/>
        <v>0</v>
      </c>
      <c r="W199" s="575">
        <f t="shared" si="97"/>
        <v>0</v>
      </c>
      <c r="X199" s="575">
        <f t="shared" si="97"/>
        <v>0</v>
      </c>
      <c r="Y199" s="575">
        <f t="shared" si="97"/>
        <v>0</v>
      </c>
      <c r="Z199" s="575">
        <f t="shared" si="97"/>
        <v>0</v>
      </c>
      <c r="AA199" s="575">
        <f t="shared" si="97"/>
        <v>0</v>
      </c>
      <c r="AB199" s="575">
        <f t="shared" si="97"/>
        <v>0</v>
      </c>
      <c r="AC199" s="576">
        <f t="shared" si="97"/>
        <v>0</v>
      </c>
      <c r="AD199" s="33">
        <f>SUM(R199:AC199)</f>
        <v>0</v>
      </c>
    </row>
    <row r="200" spans="1:30" s="240" customFormat="1">
      <c r="A200" s="337" t="s">
        <v>349</v>
      </c>
      <c r="B200" s="474">
        <v>0</v>
      </c>
      <c r="C200" s="577">
        <f>IF($M$177=C$193,($B$179*$B200),0)</f>
        <v>0</v>
      </c>
      <c r="D200" s="578">
        <f t="shared" si="96"/>
        <v>0</v>
      </c>
      <c r="E200" s="578">
        <f t="shared" si="96"/>
        <v>0</v>
      </c>
      <c r="F200" s="578">
        <f t="shared" si="96"/>
        <v>0</v>
      </c>
      <c r="G200" s="578">
        <f t="shared" si="96"/>
        <v>0</v>
      </c>
      <c r="H200" s="578">
        <f t="shared" si="96"/>
        <v>0</v>
      </c>
      <c r="I200" s="578">
        <f t="shared" si="96"/>
        <v>0</v>
      </c>
      <c r="J200" s="578">
        <f t="shared" si="96"/>
        <v>0</v>
      </c>
      <c r="K200" s="578">
        <f t="shared" si="96"/>
        <v>0</v>
      </c>
      <c r="L200" s="578">
        <f t="shared" si="96"/>
        <v>0</v>
      </c>
      <c r="M200" s="578">
        <f t="shared" si="96"/>
        <v>0</v>
      </c>
      <c r="N200" s="579">
        <f t="shared" si="96"/>
        <v>0</v>
      </c>
      <c r="O200" s="484">
        <f>SUM(C200:N200)</f>
        <v>0</v>
      </c>
      <c r="P200" s="337" t="s">
        <v>349</v>
      </c>
      <c r="Q200" s="474">
        <v>0</v>
      </c>
      <c r="R200" s="577">
        <f t="shared" si="97"/>
        <v>0</v>
      </c>
      <c r="S200" s="578">
        <f t="shared" si="97"/>
        <v>0</v>
      </c>
      <c r="T200" s="578">
        <f t="shared" si="97"/>
        <v>0</v>
      </c>
      <c r="U200" s="578">
        <f t="shared" si="97"/>
        <v>0</v>
      </c>
      <c r="V200" s="578">
        <f t="shared" si="97"/>
        <v>0</v>
      </c>
      <c r="W200" s="578">
        <f t="shared" si="97"/>
        <v>0</v>
      </c>
      <c r="X200" s="578">
        <f t="shared" si="97"/>
        <v>0</v>
      </c>
      <c r="Y200" s="578">
        <f t="shared" si="97"/>
        <v>0</v>
      </c>
      <c r="Z200" s="578">
        <f t="shared" si="97"/>
        <v>0</v>
      </c>
      <c r="AA200" s="578">
        <f t="shared" si="97"/>
        <v>0</v>
      </c>
      <c r="AB200" s="578">
        <f t="shared" si="97"/>
        <v>0</v>
      </c>
      <c r="AC200" s="579">
        <f t="shared" si="97"/>
        <v>0</v>
      </c>
      <c r="AD200" s="484">
        <f>SUM(R200:AC200)</f>
        <v>0</v>
      </c>
    </row>
    <row r="201" spans="1:30" s="240" customFormat="1">
      <c r="A201" s="285" t="s">
        <v>8</v>
      </c>
      <c r="B201" s="447"/>
      <c r="C201" s="281">
        <f t="shared" ref="C201:O201" si="98">SUM(C195:C200)</f>
        <v>0</v>
      </c>
      <c r="D201" s="282">
        <f t="shared" si="98"/>
        <v>0</v>
      </c>
      <c r="E201" s="282">
        <f t="shared" si="98"/>
        <v>0</v>
      </c>
      <c r="F201" s="282">
        <f t="shared" si="98"/>
        <v>0</v>
      </c>
      <c r="G201" s="282">
        <f t="shared" si="98"/>
        <v>0</v>
      </c>
      <c r="H201" s="282">
        <f t="shared" si="98"/>
        <v>0</v>
      </c>
      <c r="I201" s="282">
        <f t="shared" si="98"/>
        <v>0</v>
      </c>
      <c r="J201" s="282">
        <f t="shared" si="98"/>
        <v>0</v>
      </c>
      <c r="K201" s="282">
        <f t="shared" si="98"/>
        <v>0</v>
      </c>
      <c r="L201" s="282">
        <f t="shared" si="98"/>
        <v>0</v>
      </c>
      <c r="M201" s="282">
        <f t="shared" si="98"/>
        <v>0</v>
      </c>
      <c r="N201" s="283">
        <f t="shared" si="98"/>
        <v>0</v>
      </c>
      <c r="O201" s="274">
        <f t="shared" si="98"/>
        <v>0</v>
      </c>
      <c r="P201" s="285" t="s">
        <v>8</v>
      </c>
      <c r="Q201" s="447"/>
      <c r="R201" s="281">
        <f t="shared" ref="R201:AD201" si="99">SUM(R195:R200)</f>
        <v>0</v>
      </c>
      <c r="S201" s="282">
        <f t="shared" si="99"/>
        <v>0</v>
      </c>
      <c r="T201" s="282">
        <f t="shared" si="99"/>
        <v>0</v>
      </c>
      <c r="U201" s="282">
        <f t="shared" si="99"/>
        <v>0</v>
      </c>
      <c r="V201" s="282">
        <f t="shared" si="99"/>
        <v>0</v>
      </c>
      <c r="W201" s="282">
        <f t="shared" si="99"/>
        <v>0</v>
      </c>
      <c r="X201" s="282">
        <f t="shared" si="99"/>
        <v>0</v>
      </c>
      <c r="Y201" s="282">
        <f t="shared" si="99"/>
        <v>0</v>
      </c>
      <c r="Z201" s="282">
        <f t="shared" si="99"/>
        <v>0</v>
      </c>
      <c r="AA201" s="282">
        <f t="shared" si="99"/>
        <v>0</v>
      </c>
      <c r="AB201" s="282">
        <f t="shared" si="99"/>
        <v>0</v>
      </c>
      <c r="AC201" s="283">
        <f t="shared" si="99"/>
        <v>0</v>
      </c>
      <c r="AD201" s="274">
        <f t="shared" si="99"/>
        <v>0</v>
      </c>
    </row>
    <row r="202" spans="1:30" s="240" customFormat="1">
      <c r="A202" s="51"/>
      <c r="B202" s="51"/>
      <c r="C202" s="447"/>
      <c r="D202" s="447"/>
      <c r="E202" s="447"/>
      <c r="F202" s="447"/>
      <c r="G202" s="447"/>
      <c r="H202" s="447"/>
      <c r="I202" s="447"/>
      <c r="J202" s="447"/>
      <c r="K202" s="447"/>
      <c r="L202" s="447"/>
      <c r="M202" s="447"/>
      <c r="N202" s="447"/>
      <c r="O202" s="447"/>
      <c r="P202" s="51"/>
      <c r="Q202" s="51"/>
      <c r="R202" s="447"/>
      <c r="S202" s="447"/>
      <c r="T202" s="447"/>
      <c r="U202" s="447"/>
      <c r="V202" s="447"/>
      <c r="W202" s="447"/>
      <c r="X202" s="447"/>
      <c r="Y202" s="447"/>
      <c r="Z202" s="447"/>
      <c r="AA202" s="447"/>
      <c r="AB202" s="447"/>
      <c r="AC202" s="447"/>
      <c r="AD202" s="447"/>
    </row>
    <row r="203" spans="1:30" s="30" customFormat="1" ht="18">
      <c r="A203" s="465" t="s">
        <v>340</v>
      </c>
      <c r="B203" s="256"/>
      <c r="C203" s="453" t="s">
        <v>312</v>
      </c>
      <c r="D203" s="450"/>
      <c r="E203" s="450"/>
      <c r="F203" s="450"/>
      <c r="G203" s="450"/>
      <c r="H203" s="450"/>
      <c r="I203" s="450"/>
      <c r="J203" s="450"/>
      <c r="K203" s="450"/>
      <c r="L203" s="450"/>
      <c r="M203" s="450"/>
      <c r="N203" s="452"/>
      <c r="O203" s="447"/>
      <c r="P203" s="465" t="s">
        <v>340</v>
      </c>
      <c r="Q203" s="256"/>
      <c r="R203" s="453" t="s">
        <v>312</v>
      </c>
      <c r="S203" s="450"/>
      <c r="T203" s="450"/>
      <c r="U203" s="450"/>
      <c r="V203" s="450"/>
      <c r="W203" s="450"/>
      <c r="X203" s="450"/>
      <c r="Y203" s="450"/>
      <c r="Z203" s="450"/>
      <c r="AA203" s="450"/>
      <c r="AB203" s="450"/>
      <c r="AC203" s="452"/>
      <c r="AD203" s="447"/>
    </row>
    <row r="204" spans="1:30" s="30" customFormat="1">
      <c r="A204" s="154" t="str">
        <f>+A181</f>
        <v>Coach 1</v>
      </c>
      <c r="B204" s="491" t="str">
        <f>IF(+B181="","",B181)</f>
        <v>Joe Smith</v>
      </c>
      <c r="C204" s="594">
        <v>0</v>
      </c>
      <c r="D204" s="595">
        <v>0</v>
      </c>
      <c r="E204" s="595">
        <v>0</v>
      </c>
      <c r="F204" s="595">
        <v>0</v>
      </c>
      <c r="G204" s="595">
        <v>0</v>
      </c>
      <c r="H204" s="595">
        <v>0</v>
      </c>
      <c r="I204" s="595">
        <v>0</v>
      </c>
      <c r="J204" s="595">
        <v>0</v>
      </c>
      <c r="K204" s="595">
        <v>0</v>
      </c>
      <c r="L204" s="595">
        <v>0</v>
      </c>
      <c r="M204" s="595">
        <v>0</v>
      </c>
      <c r="N204" s="596">
        <v>0</v>
      </c>
      <c r="O204" s="467">
        <f>SUM(C204:N204)</f>
        <v>0</v>
      </c>
      <c r="P204" s="154" t="str">
        <f>+P181</f>
        <v>Coach 1</v>
      </c>
      <c r="Q204" s="257" t="s">
        <v>296</v>
      </c>
      <c r="R204" s="594">
        <v>0</v>
      </c>
      <c r="S204" s="595">
        <v>0</v>
      </c>
      <c r="T204" s="595">
        <v>0</v>
      </c>
      <c r="U204" s="595">
        <v>0</v>
      </c>
      <c r="V204" s="595">
        <v>0</v>
      </c>
      <c r="W204" s="595">
        <v>0</v>
      </c>
      <c r="X204" s="595">
        <v>0</v>
      </c>
      <c r="Y204" s="595">
        <v>0</v>
      </c>
      <c r="Z204" s="595">
        <v>0</v>
      </c>
      <c r="AA204" s="595">
        <v>0</v>
      </c>
      <c r="AB204" s="595">
        <v>0</v>
      </c>
      <c r="AC204" s="596">
        <v>0</v>
      </c>
      <c r="AD204" s="467">
        <f>SUM(R204:AC204)</f>
        <v>0</v>
      </c>
    </row>
    <row r="205" spans="1:30" s="30" customFormat="1">
      <c r="A205" s="119" t="str">
        <f t="shared" ref="A205:A213" si="100">+A182</f>
        <v>Coach 2</v>
      </c>
      <c r="B205" s="492" t="str">
        <f t="shared" ref="B205:B213" si="101">IF(+B182="","",B182)</f>
        <v>Todd Lundgren</v>
      </c>
      <c r="C205" s="597">
        <v>0</v>
      </c>
      <c r="D205" s="598">
        <v>0</v>
      </c>
      <c r="E205" s="598">
        <v>0</v>
      </c>
      <c r="F205" s="598">
        <v>0</v>
      </c>
      <c r="G205" s="598">
        <v>0</v>
      </c>
      <c r="H205" s="598">
        <v>0</v>
      </c>
      <c r="I205" s="598">
        <v>0</v>
      </c>
      <c r="J205" s="598">
        <v>0</v>
      </c>
      <c r="K205" s="598">
        <v>0</v>
      </c>
      <c r="L205" s="598">
        <v>0</v>
      </c>
      <c r="M205" s="598">
        <v>0</v>
      </c>
      <c r="N205" s="599">
        <v>0</v>
      </c>
      <c r="O205" s="467">
        <f t="shared" ref="O205:O213" si="102">SUM(C205:N205)</f>
        <v>0</v>
      </c>
      <c r="P205" s="119" t="str">
        <f t="shared" ref="P205:P213" si="103">+P182</f>
        <v>Coach 2</v>
      </c>
      <c r="Q205" s="257" t="s">
        <v>297</v>
      </c>
      <c r="R205" s="597">
        <v>0</v>
      </c>
      <c r="S205" s="598">
        <v>0</v>
      </c>
      <c r="T205" s="598">
        <v>0</v>
      </c>
      <c r="U205" s="598">
        <v>0</v>
      </c>
      <c r="V205" s="598">
        <v>0</v>
      </c>
      <c r="W205" s="598">
        <v>0</v>
      </c>
      <c r="X205" s="598">
        <v>0</v>
      </c>
      <c r="Y205" s="598">
        <v>0</v>
      </c>
      <c r="Z205" s="598">
        <v>0</v>
      </c>
      <c r="AA205" s="598">
        <v>0</v>
      </c>
      <c r="AB205" s="598">
        <v>0</v>
      </c>
      <c r="AC205" s="599">
        <v>0</v>
      </c>
      <c r="AD205" s="467">
        <f t="shared" ref="AD205:AD213" si="104">SUM(R205:AC205)</f>
        <v>0</v>
      </c>
    </row>
    <row r="206" spans="1:30" s="30" customFormat="1">
      <c r="A206" s="119" t="str">
        <f t="shared" si="100"/>
        <v>Assistant Coach</v>
      </c>
      <c r="B206" s="492" t="str">
        <f t="shared" si="101"/>
        <v>Mary James</v>
      </c>
      <c r="C206" s="597">
        <v>0</v>
      </c>
      <c r="D206" s="598">
        <v>0</v>
      </c>
      <c r="E206" s="598">
        <v>0</v>
      </c>
      <c r="F206" s="598">
        <v>0</v>
      </c>
      <c r="G206" s="598">
        <v>0</v>
      </c>
      <c r="H206" s="598">
        <v>0</v>
      </c>
      <c r="I206" s="598">
        <v>0</v>
      </c>
      <c r="J206" s="598">
        <v>0</v>
      </c>
      <c r="K206" s="598">
        <v>0</v>
      </c>
      <c r="L206" s="598">
        <v>0</v>
      </c>
      <c r="M206" s="598">
        <v>0</v>
      </c>
      <c r="N206" s="599">
        <v>0</v>
      </c>
      <c r="O206" s="467">
        <f t="shared" si="102"/>
        <v>0</v>
      </c>
      <c r="P206" s="119" t="str">
        <f t="shared" si="103"/>
        <v>Assistant Coach</v>
      </c>
      <c r="Q206" s="257" t="s">
        <v>298</v>
      </c>
      <c r="R206" s="597">
        <v>0</v>
      </c>
      <c r="S206" s="598">
        <v>0</v>
      </c>
      <c r="T206" s="598">
        <v>0</v>
      </c>
      <c r="U206" s="598">
        <v>0</v>
      </c>
      <c r="V206" s="598">
        <v>0</v>
      </c>
      <c r="W206" s="598">
        <v>0</v>
      </c>
      <c r="X206" s="598">
        <v>0</v>
      </c>
      <c r="Y206" s="598">
        <v>0</v>
      </c>
      <c r="Z206" s="598">
        <v>0</v>
      </c>
      <c r="AA206" s="598">
        <v>0</v>
      </c>
      <c r="AB206" s="598">
        <v>0</v>
      </c>
      <c r="AC206" s="599">
        <v>0</v>
      </c>
      <c r="AD206" s="467">
        <f t="shared" si="104"/>
        <v>0</v>
      </c>
    </row>
    <row r="207" spans="1:30" s="30" customFormat="1">
      <c r="A207" s="119" t="str">
        <f t="shared" si="100"/>
        <v>Referee (2)</v>
      </c>
      <c r="B207" s="492" t="str">
        <f t="shared" si="101"/>
        <v>Mike/Dave</v>
      </c>
      <c r="C207" s="597">
        <v>0</v>
      </c>
      <c r="D207" s="598">
        <v>0</v>
      </c>
      <c r="E207" s="598">
        <v>0</v>
      </c>
      <c r="F207" s="598">
        <v>0</v>
      </c>
      <c r="G207" s="598">
        <v>0</v>
      </c>
      <c r="H207" s="598">
        <v>0</v>
      </c>
      <c r="I207" s="598">
        <v>0</v>
      </c>
      <c r="J207" s="598">
        <v>0</v>
      </c>
      <c r="K207" s="598">
        <v>0</v>
      </c>
      <c r="L207" s="598">
        <v>0</v>
      </c>
      <c r="M207" s="598">
        <v>0</v>
      </c>
      <c r="N207" s="599">
        <v>0</v>
      </c>
      <c r="O207" s="467">
        <f t="shared" si="102"/>
        <v>0</v>
      </c>
      <c r="P207" s="119" t="str">
        <f t="shared" si="103"/>
        <v>Referee (2)</v>
      </c>
      <c r="Q207" s="257" t="s">
        <v>299</v>
      </c>
      <c r="R207" s="597">
        <v>0</v>
      </c>
      <c r="S207" s="598">
        <v>0</v>
      </c>
      <c r="T207" s="598">
        <v>0</v>
      </c>
      <c r="U207" s="598">
        <v>0</v>
      </c>
      <c r="V207" s="598">
        <v>0</v>
      </c>
      <c r="W207" s="598">
        <v>0</v>
      </c>
      <c r="X207" s="598">
        <v>0</v>
      </c>
      <c r="Y207" s="598">
        <v>0</v>
      </c>
      <c r="Z207" s="598">
        <v>0</v>
      </c>
      <c r="AA207" s="598">
        <v>0</v>
      </c>
      <c r="AB207" s="598">
        <v>0</v>
      </c>
      <c r="AC207" s="599">
        <v>0</v>
      </c>
      <c r="AD207" s="467">
        <f t="shared" si="104"/>
        <v>0</v>
      </c>
    </row>
    <row r="208" spans="1:30" s="30" customFormat="1">
      <c r="A208" s="119" t="str">
        <f t="shared" si="100"/>
        <v>Ticket Takers</v>
      </c>
      <c r="B208" s="492" t="str">
        <f t="shared" si="101"/>
        <v>Marla/Jan/Rob</v>
      </c>
      <c r="C208" s="597">
        <v>0</v>
      </c>
      <c r="D208" s="598">
        <v>0</v>
      </c>
      <c r="E208" s="598">
        <v>0</v>
      </c>
      <c r="F208" s="598">
        <v>0</v>
      </c>
      <c r="G208" s="598">
        <v>0</v>
      </c>
      <c r="H208" s="598">
        <v>0</v>
      </c>
      <c r="I208" s="598">
        <v>0</v>
      </c>
      <c r="J208" s="598">
        <v>0</v>
      </c>
      <c r="K208" s="598">
        <v>0</v>
      </c>
      <c r="L208" s="598">
        <v>0</v>
      </c>
      <c r="M208" s="598">
        <v>0</v>
      </c>
      <c r="N208" s="599">
        <v>0</v>
      </c>
      <c r="O208" s="467">
        <f t="shared" si="102"/>
        <v>0</v>
      </c>
      <c r="P208" s="119" t="str">
        <f t="shared" si="103"/>
        <v>Ticket Takers</v>
      </c>
      <c r="Q208" s="257" t="s">
        <v>304</v>
      </c>
      <c r="R208" s="597">
        <v>0</v>
      </c>
      <c r="S208" s="598">
        <v>0</v>
      </c>
      <c r="T208" s="598">
        <v>0</v>
      </c>
      <c r="U208" s="598">
        <v>0</v>
      </c>
      <c r="V208" s="598">
        <v>0</v>
      </c>
      <c r="W208" s="598">
        <v>0</v>
      </c>
      <c r="X208" s="598">
        <v>0</v>
      </c>
      <c r="Y208" s="598">
        <v>0</v>
      </c>
      <c r="Z208" s="598">
        <v>0</v>
      </c>
      <c r="AA208" s="598">
        <v>0</v>
      </c>
      <c r="AB208" s="598">
        <v>0</v>
      </c>
      <c r="AC208" s="599">
        <v>0</v>
      </c>
      <c r="AD208" s="467">
        <f t="shared" si="104"/>
        <v>0</v>
      </c>
    </row>
    <row r="209" spans="1:30" s="30" customFormat="1">
      <c r="A209" s="119" t="str">
        <f t="shared" si="100"/>
        <v>Refreshment Booth</v>
      </c>
      <c r="B209" s="492" t="str">
        <f t="shared" si="101"/>
        <v>TBA</v>
      </c>
      <c r="C209" s="597">
        <v>0</v>
      </c>
      <c r="D209" s="598">
        <v>0</v>
      </c>
      <c r="E209" s="598">
        <v>0</v>
      </c>
      <c r="F209" s="598">
        <v>0</v>
      </c>
      <c r="G209" s="598">
        <v>0</v>
      </c>
      <c r="H209" s="598">
        <v>0</v>
      </c>
      <c r="I209" s="598">
        <v>0</v>
      </c>
      <c r="J209" s="598">
        <v>0</v>
      </c>
      <c r="K209" s="598">
        <v>0</v>
      </c>
      <c r="L209" s="598">
        <v>0</v>
      </c>
      <c r="M209" s="598">
        <v>0</v>
      </c>
      <c r="N209" s="599">
        <v>0</v>
      </c>
      <c r="O209" s="467">
        <f t="shared" si="102"/>
        <v>0</v>
      </c>
      <c r="P209" s="119" t="str">
        <f t="shared" si="103"/>
        <v>Refreshment Booth</v>
      </c>
      <c r="Q209" s="257" t="s">
        <v>308</v>
      </c>
      <c r="R209" s="597">
        <v>0</v>
      </c>
      <c r="S209" s="598">
        <v>0</v>
      </c>
      <c r="T209" s="598">
        <v>0</v>
      </c>
      <c r="U209" s="598">
        <v>0</v>
      </c>
      <c r="V209" s="598">
        <v>0</v>
      </c>
      <c r="W209" s="598">
        <v>0</v>
      </c>
      <c r="X209" s="598">
        <v>0</v>
      </c>
      <c r="Y209" s="598">
        <v>0</v>
      </c>
      <c r="Z209" s="598">
        <v>0</v>
      </c>
      <c r="AA209" s="598">
        <v>0</v>
      </c>
      <c r="AB209" s="598">
        <v>0</v>
      </c>
      <c r="AC209" s="599">
        <v>0</v>
      </c>
      <c r="AD209" s="467">
        <f t="shared" si="104"/>
        <v>0</v>
      </c>
    </row>
    <row r="210" spans="1:30" s="30" customFormat="1">
      <c r="A210" s="119" t="str">
        <f t="shared" si="100"/>
        <v>Custodian</v>
      </c>
      <c r="B210" s="492" t="str">
        <f t="shared" si="101"/>
        <v>Tom Collins</v>
      </c>
      <c r="C210" s="597">
        <v>0</v>
      </c>
      <c r="D210" s="598">
        <v>0</v>
      </c>
      <c r="E210" s="598">
        <v>0</v>
      </c>
      <c r="F210" s="598">
        <v>0</v>
      </c>
      <c r="G210" s="598">
        <v>0</v>
      </c>
      <c r="H210" s="598">
        <v>0</v>
      </c>
      <c r="I210" s="598">
        <v>0</v>
      </c>
      <c r="J210" s="598">
        <v>0</v>
      </c>
      <c r="K210" s="598">
        <v>0</v>
      </c>
      <c r="L210" s="598">
        <v>0</v>
      </c>
      <c r="M210" s="598">
        <v>0</v>
      </c>
      <c r="N210" s="599">
        <v>0</v>
      </c>
      <c r="O210" s="467">
        <f t="shared" si="102"/>
        <v>0</v>
      </c>
      <c r="P210" s="119" t="str">
        <f t="shared" si="103"/>
        <v>Custodian</v>
      </c>
      <c r="Q210" s="257" t="s">
        <v>307</v>
      </c>
      <c r="R210" s="597">
        <v>0</v>
      </c>
      <c r="S210" s="598">
        <v>0</v>
      </c>
      <c r="T210" s="598">
        <v>0</v>
      </c>
      <c r="U210" s="598">
        <v>0</v>
      </c>
      <c r="V210" s="598">
        <v>0</v>
      </c>
      <c r="W210" s="598">
        <v>0</v>
      </c>
      <c r="X210" s="598">
        <v>0</v>
      </c>
      <c r="Y210" s="598">
        <v>0</v>
      </c>
      <c r="Z210" s="598">
        <v>0</v>
      </c>
      <c r="AA210" s="598">
        <v>0</v>
      </c>
      <c r="AB210" s="598">
        <v>0</v>
      </c>
      <c r="AC210" s="599">
        <v>0</v>
      </c>
      <c r="AD210" s="467">
        <f t="shared" si="104"/>
        <v>0</v>
      </c>
    </row>
    <row r="211" spans="1:30" s="30" customFormat="1">
      <c r="A211" s="119" t="str">
        <f t="shared" si="100"/>
        <v>Guest Athlete</v>
      </c>
      <c r="B211" s="492" t="str">
        <f t="shared" si="101"/>
        <v>Arnold S.</v>
      </c>
      <c r="C211" s="597">
        <v>0</v>
      </c>
      <c r="D211" s="598">
        <v>0</v>
      </c>
      <c r="E211" s="598">
        <v>0</v>
      </c>
      <c r="F211" s="598">
        <v>0</v>
      </c>
      <c r="G211" s="598">
        <v>0</v>
      </c>
      <c r="H211" s="598">
        <v>0</v>
      </c>
      <c r="I211" s="598">
        <v>0</v>
      </c>
      <c r="J211" s="598">
        <v>0</v>
      </c>
      <c r="K211" s="598">
        <v>0</v>
      </c>
      <c r="L211" s="598">
        <v>0</v>
      </c>
      <c r="M211" s="598">
        <v>0</v>
      </c>
      <c r="N211" s="599">
        <v>0</v>
      </c>
      <c r="O211" s="467">
        <f t="shared" si="102"/>
        <v>0</v>
      </c>
      <c r="P211" s="119" t="str">
        <f t="shared" si="103"/>
        <v>Guest Athlete</v>
      </c>
      <c r="Q211" s="257"/>
      <c r="R211" s="597">
        <v>0</v>
      </c>
      <c r="S211" s="598">
        <v>0</v>
      </c>
      <c r="T211" s="598">
        <v>0</v>
      </c>
      <c r="U211" s="598">
        <v>0</v>
      </c>
      <c r="V211" s="598">
        <v>0</v>
      </c>
      <c r="W211" s="598">
        <v>0</v>
      </c>
      <c r="X211" s="598">
        <v>0</v>
      </c>
      <c r="Y211" s="598">
        <v>0</v>
      </c>
      <c r="Z211" s="598">
        <v>0</v>
      </c>
      <c r="AA211" s="598">
        <v>0</v>
      </c>
      <c r="AB211" s="598">
        <v>0</v>
      </c>
      <c r="AC211" s="599">
        <v>0</v>
      </c>
      <c r="AD211" s="467">
        <f t="shared" si="104"/>
        <v>0</v>
      </c>
    </row>
    <row r="212" spans="1:30" s="30" customFormat="1">
      <c r="A212" s="119" t="str">
        <f t="shared" si="100"/>
        <v>Position #9</v>
      </c>
      <c r="B212" s="492" t="str">
        <f t="shared" si="101"/>
        <v/>
      </c>
      <c r="C212" s="597">
        <v>0</v>
      </c>
      <c r="D212" s="598">
        <v>0</v>
      </c>
      <c r="E212" s="598">
        <v>0</v>
      </c>
      <c r="F212" s="598">
        <v>0</v>
      </c>
      <c r="G212" s="598">
        <v>0</v>
      </c>
      <c r="H212" s="598">
        <v>0</v>
      </c>
      <c r="I212" s="598">
        <v>0</v>
      </c>
      <c r="J212" s="598">
        <v>0</v>
      </c>
      <c r="K212" s="598">
        <v>0</v>
      </c>
      <c r="L212" s="598">
        <v>0</v>
      </c>
      <c r="M212" s="598">
        <v>0</v>
      </c>
      <c r="N212" s="599">
        <v>0</v>
      </c>
      <c r="O212" s="467">
        <f t="shared" si="102"/>
        <v>0</v>
      </c>
      <c r="P212" s="119" t="str">
        <f t="shared" si="103"/>
        <v>Position #9</v>
      </c>
      <c r="Q212" s="257"/>
      <c r="R212" s="597">
        <v>0</v>
      </c>
      <c r="S212" s="598">
        <v>0</v>
      </c>
      <c r="T212" s="598">
        <v>0</v>
      </c>
      <c r="U212" s="598">
        <v>0</v>
      </c>
      <c r="V212" s="598">
        <v>0</v>
      </c>
      <c r="W212" s="598">
        <v>0</v>
      </c>
      <c r="X212" s="598">
        <v>0</v>
      </c>
      <c r="Y212" s="598">
        <v>0</v>
      </c>
      <c r="Z212" s="598">
        <v>0</v>
      </c>
      <c r="AA212" s="598">
        <v>0</v>
      </c>
      <c r="AB212" s="598">
        <v>0</v>
      </c>
      <c r="AC212" s="599">
        <v>0</v>
      </c>
      <c r="AD212" s="467">
        <f t="shared" si="104"/>
        <v>0</v>
      </c>
    </row>
    <row r="213" spans="1:30" s="30" customFormat="1">
      <c r="A213" s="49" t="str">
        <f t="shared" si="100"/>
        <v>Position #10</v>
      </c>
      <c r="B213" s="493" t="str">
        <f t="shared" si="101"/>
        <v/>
      </c>
      <c r="C213" s="600">
        <v>0</v>
      </c>
      <c r="D213" s="601">
        <v>0</v>
      </c>
      <c r="E213" s="601">
        <v>0</v>
      </c>
      <c r="F213" s="601">
        <v>0</v>
      </c>
      <c r="G213" s="601">
        <v>0</v>
      </c>
      <c r="H213" s="601">
        <v>0</v>
      </c>
      <c r="I213" s="601">
        <v>0</v>
      </c>
      <c r="J213" s="601">
        <v>0</v>
      </c>
      <c r="K213" s="601">
        <v>0</v>
      </c>
      <c r="L213" s="601">
        <v>0</v>
      </c>
      <c r="M213" s="601">
        <v>0</v>
      </c>
      <c r="N213" s="602">
        <v>0</v>
      </c>
      <c r="O213" s="468">
        <f t="shared" si="102"/>
        <v>0</v>
      </c>
      <c r="P213" s="49" t="str">
        <f t="shared" si="103"/>
        <v>Position #10</v>
      </c>
      <c r="Q213" s="117"/>
      <c r="R213" s="600">
        <v>0</v>
      </c>
      <c r="S213" s="601">
        <v>0</v>
      </c>
      <c r="T213" s="601">
        <v>0</v>
      </c>
      <c r="U213" s="601">
        <v>0</v>
      </c>
      <c r="V213" s="601">
        <v>0</v>
      </c>
      <c r="W213" s="601">
        <v>0</v>
      </c>
      <c r="X213" s="601">
        <v>0</v>
      </c>
      <c r="Y213" s="601">
        <v>0</v>
      </c>
      <c r="Z213" s="601">
        <v>0</v>
      </c>
      <c r="AA213" s="601">
        <v>0</v>
      </c>
      <c r="AB213" s="601">
        <v>0</v>
      </c>
      <c r="AC213" s="602">
        <v>0</v>
      </c>
      <c r="AD213" s="468">
        <f t="shared" si="104"/>
        <v>0</v>
      </c>
    </row>
    <row r="214" spans="1:30" s="30" customFormat="1">
      <c r="A214" s="119" t="s">
        <v>313</v>
      </c>
      <c r="B214" s="118"/>
      <c r="C214" s="486">
        <f t="shared" ref="C214:O214" si="105">SUM(C204:C213)</f>
        <v>0</v>
      </c>
      <c r="D214" s="486">
        <f t="shared" si="105"/>
        <v>0</v>
      </c>
      <c r="E214" s="486">
        <f t="shared" si="105"/>
        <v>0</v>
      </c>
      <c r="F214" s="486">
        <f t="shared" si="105"/>
        <v>0</v>
      </c>
      <c r="G214" s="486">
        <f t="shared" si="105"/>
        <v>0</v>
      </c>
      <c r="H214" s="486">
        <f t="shared" si="105"/>
        <v>0</v>
      </c>
      <c r="I214" s="486">
        <f t="shared" si="105"/>
        <v>0</v>
      </c>
      <c r="J214" s="486">
        <f t="shared" si="105"/>
        <v>0</v>
      </c>
      <c r="K214" s="486">
        <f t="shared" si="105"/>
        <v>0</v>
      </c>
      <c r="L214" s="486">
        <f t="shared" si="105"/>
        <v>0</v>
      </c>
      <c r="M214" s="486">
        <f t="shared" si="105"/>
        <v>0</v>
      </c>
      <c r="N214" s="486">
        <f t="shared" si="105"/>
        <v>0</v>
      </c>
      <c r="O214" s="486">
        <f t="shared" si="105"/>
        <v>0</v>
      </c>
      <c r="P214" s="119" t="s">
        <v>313</v>
      </c>
      <c r="Q214" s="118"/>
      <c r="R214" s="486">
        <f t="shared" ref="R214:AD214" si="106">SUM(R204:R213)</f>
        <v>0</v>
      </c>
      <c r="S214" s="486">
        <f t="shared" si="106"/>
        <v>0</v>
      </c>
      <c r="T214" s="486">
        <f t="shared" si="106"/>
        <v>0</v>
      </c>
      <c r="U214" s="486">
        <f t="shared" si="106"/>
        <v>0</v>
      </c>
      <c r="V214" s="486">
        <f t="shared" si="106"/>
        <v>0</v>
      </c>
      <c r="W214" s="486">
        <f t="shared" si="106"/>
        <v>0</v>
      </c>
      <c r="X214" s="486">
        <f t="shared" si="106"/>
        <v>0</v>
      </c>
      <c r="Y214" s="486">
        <f t="shared" si="106"/>
        <v>0</v>
      </c>
      <c r="Z214" s="486">
        <f t="shared" si="106"/>
        <v>0</v>
      </c>
      <c r="AA214" s="486">
        <f t="shared" si="106"/>
        <v>0</v>
      </c>
      <c r="AB214" s="486">
        <f t="shared" si="106"/>
        <v>0</v>
      </c>
      <c r="AC214" s="486">
        <f t="shared" si="106"/>
        <v>0</v>
      </c>
      <c r="AD214" s="486">
        <f t="shared" si="106"/>
        <v>0</v>
      </c>
    </row>
    <row r="215" spans="1:30" s="30" customFormat="1">
      <c r="A215" s="391"/>
      <c r="B215" s="118"/>
      <c r="C215" s="454"/>
      <c r="D215" s="259"/>
      <c r="E215" s="259"/>
      <c r="F215" s="259"/>
      <c r="G215" s="259"/>
      <c r="H215" s="259"/>
      <c r="I215" s="259"/>
      <c r="J215" s="259"/>
      <c r="K215" s="259"/>
      <c r="L215" s="259"/>
      <c r="M215" s="259"/>
      <c r="N215" s="259"/>
      <c r="O215" s="33"/>
      <c r="P215" s="391"/>
      <c r="Q215" s="118"/>
      <c r="R215" s="454"/>
      <c r="S215" s="259"/>
      <c r="T215" s="259"/>
      <c r="U215" s="259"/>
      <c r="V215" s="259"/>
      <c r="W215" s="259"/>
      <c r="X215" s="259"/>
      <c r="Y215" s="259"/>
      <c r="Z215" s="259"/>
      <c r="AA215" s="259"/>
      <c r="AB215" s="259"/>
      <c r="AC215" s="259"/>
      <c r="AD215" s="33"/>
    </row>
    <row r="216" spans="1:30" s="240" customFormat="1">
      <c r="A216" s="51"/>
      <c r="B216" s="51"/>
      <c r="C216" s="447"/>
      <c r="D216" s="447"/>
      <c r="E216" s="447"/>
      <c r="F216" s="447"/>
      <c r="G216" s="447"/>
      <c r="H216" s="447"/>
      <c r="I216" s="447"/>
      <c r="J216" s="447"/>
      <c r="K216" s="447"/>
      <c r="L216" s="447"/>
      <c r="M216" s="447"/>
      <c r="N216" s="447"/>
      <c r="O216" s="447"/>
      <c r="P216" s="51"/>
      <c r="Q216" s="51"/>
      <c r="R216" s="447"/>
      <c r="S216" s="447"/>
      <c r="T216" s="447"/>
      <c r="U216" s="447"/>
      <c r="V216" s="447"/>
      <c r="W216" s="447"/>
      <c r="X216" s="447"/>
      <c r="Y216" s="447"/>
      <c r="Z216" s="447"/>
      <c r="AA216" s="447"/>
      <c r="AB216" s="447"/>
      <c r="AC216" s="447"/>
      <c r="AD216" s="447"/>
    </row>
    <row r="217" spans="1:30" s="30" customFormat="1" ht="18">
      <c r="A217" s="465" t="s">
        <v>339</v>
      </c>
      <c r="B217" s="60"/>
      <c r="C217" s="60"/>
      <c r="D217" s="60"/>
      <c r="E217" s="60"/>
      <c r="F217" s="60"/>
      <c r="G217" s="60"/>
      <c r="H217" s="60"/>
      <c r="I217" s="60"/>
      <c r="J217" s="60"/>
      <c r="K217" s="60"/>
      <c r="L217" s="60"/>
      <c r="M217" s="60"/>
      <c r="N217" s="60"/>
      <c r="O217" s="447"/>
      <c r="P217" s="465" t="s">
        <v>339</v>
      </c>
      <c r="Q217" s="60"/>
      <c r="R217" s="60"/>
      <c r="S217" s="60"/>
      <c r="T217" s="60"/>
      <c r="U217" s="60"/>
      <c r="V217" s="60"/>
      <c r="W217" s="60"/>
      <c r="X217" s="60"/>
      <c r="Y217" s="60"/>
      <c r="Z217" s="60"/>
      <c r="AA217" s="60"/>
      <c r="AB217" s="60"/>
      <c r="AC217" s="60"/>
      <c r="AD217" s="447"/>
    </row>
    <row r="218" spans="1:30" s="30" customFormat="1">
      <c r="A218" s="60" t="s">
        <v>312</v>
      </c>
      <c r="B218" s="60"/>
      <c r="C218" s="591">
        <f>+C214</f>
        <v>0</v>
      </c>
      <c r="D218" s="591">
        <f t="shared" ref="D218:N218" si="107">+D214</f>
        <v>0</v>
      </c>
      <c r="E218" s="591">
        <f t="shared" si="107"/>
        <v>0</v>
      </c>
      <c r="F218" s="591">
        <f t="shared" si="107"/>
        <v>0</v>
      </c>
      <c r="G218" s="591">
        <f t="shared" si="107"/>
        <v>0</v>
      </c>
      <c r="H218" s="591">
        <f t="shared" si="107"/>
        <v>0</v>
      </c>
      <c r="I218" s="591">
        <f t="shared" si="107"/>
        <v>0</v>
      </c>
      <c r="J218" s="591">
        <f t="shared" si="107"/>
        <v>0</v>
      </c>
      <c r="K218" s="591">
        <f t="shared" si="107"/>
        <v>0</v>
      </c>
      <c r="L218" s="591">
        <f t="shared" si="107"/>
        <v>0</v>
      </c>
      <c r="M218" s="591">
        <f t="shared" si="107"/>
        <v>0</v>
      </c>
      <c r="N218" s="591">
        <f t="shared" si="107"/>
        <v>0</v>
      </c>
      <c r="O218" s="276">
        <f>SUM(C218:N218)</f>
        <v>0</v>
      </c>
      <c r="P218" s="60" t="s">
        <v>312</v>
      </c>
      <c r="Q218" s="60"/>
      <c r="R218" s="591">
        <f>+R214</f>
        <v>0</v>
      </c>
      <c r="S218" s="591">
        <f t="shared" ref="S218:AC218" si="108">+S214</f>
        <v>0</v>
      </c>
      <c r="T218" s="591">
        <f t="shared" si="108"/>
        <v>0</v>
      </c>
      <c r="U218" s="591">
        <f t="shared" si="108"/>
        <v>0</v>
      </c>
      <c r="V218" s="591">
        <f t="shared" si="108"/>
        <v>0</v>
      </c>
      <c r="W218" s="591">
        <f t="shared" si="108"/>
        <v>0</v>
      </c>
      <c r="X218" s="591">
        <f t="shared" si="108"/>
        <v>0</v>
      </c>
      <c r="Y218" s="591">
        <f t="shared" si="108"/>
        <v>0</v>
      </c>
      <c r="Z218" s="591">
        <f t="shared" si="108"/>
        <v>0</v>
      </c>
      <c r="AA218" s="591">
        <f t="shared" si="108"/>
        <v>0</v>
      </c>
      <c r="AB218" s="591">
        <f t="shared" si="108"/>
        <v>0</v>
      </c>
      <c r="AC218" s="591">
        <f t="shared" si="108"/>
        <v>0</v>
      </c>
      <c r="AD218" s="276">
        <f>SUM(R218:AC218)</f>
        <v>0</v>
      </c>
    </row>
    <row r="219" spans="1:30" s="30" customFormat="1">
      <c r="A219" s="292" t="s">
        <v>287</v>
      </c>
      <c r="B219" s="292"/>
      <c r="C219" s="592">
        <v>0</v>
      </c>
      <c r="D219" s="592">
        <v>0</v>
      </c>
      <c r="E219" s="592">
        <v>0</v>
      </c>
      <c r="F219" s="592">
        <v>0</v>
      </c>
      <c r="G219" s="592">
        <v>0</v>
      </c>
      <c r="H219" s="592">
        <v>0</v>
      </c>
      <c r="I219" s="592">
        <v>0</v>
      </c>
      <c r="J219" s="592">
        <v>0</v>
      </c>
      <c r="K219" s="592">
        <v>0</v>
      </c>
      <c r="L219" s="592">
        <v>0</v>
      </c>
      <c r="M219" s="592">
        <v>0</v>
      </c>
      <c r="N219" s="592">
        <v>0</v>
      </c>
      <c r="O219" s="276">
        <f>SUM(C219:N219)</f>
        <v>0</v>
      </c>
      <c r="P219" s="292" t="s">
        <v>287</v>
      </c>
      <c r="Q219" s="292"/>
      <c r="R219" s="592">
        <v>0</v>
      </c>
      <c r="S219" s="592">
        <v>0</v>
      </c>
      <c r="T219" s="592">
        <v>0</v>
      </c>
      <c r="U219" s="592">
        <v>0</v>
      </c>
      <c r="V219" s="592">
        <v>0</v>
      </c>
      <c r="W219" s="592">
        <v>0</v>
      </c>
      <c r="X219" s="592">
        <v>0</v>
      </c>
      <c r="Y219" s="592">
        <v>0</v>
      </c>
      <c r="Z219" s="592">
        <v>0</v>
      </c>
      <c r="AA219" s="592">
        <v>0</v>
      </c>
      <c r="AB219" s="592">
        <v>0</v>
      </c>
      <c r="AC219" s="592">
        <v>0</v>
      </c>
      <c r="AD219" s="276">
        <f>SUM(R219:AC219)</f>
        <v>0</v>
      </c>
    </row>
    <row r="220" spans="1:30" s="30" customFormat="1">
      <c r="A220" s="292" t="s">
        <v>315</v>
      </c>
      <c r="B220" s="292"/>
      <c r="C220" s="592">
        <v>0</v>
      </c>
      <c r="D220" s="592">
        <v>0</v>
      </c>
      <c r="E220" s="592">
        <v>0</v>
      </c>
      <c r="F220" s="592">
        <v>0</v>
      </c>
      <c r="G220" s="592">
        <v>0</v>
      </c>
      <c r="H220" s="592">
        <v>0</v>
      </c>
      <c r="I220" s="592">
        <v>0</v>
      </c>
      <c r="J220" s="592">
        <v>0</v>
      </c>
      <c r="K220" s="592">
        <v>0</v>
      </c>
      <c r="L220" s="592">
        <v>0</v>
      </c>
      <c r="M220" s="592">
        <v>0</v>
      </c>
      <c r="N220" s="592">
        <v>0</v>
      </c>
      <c r="O220" s="276">
        <f>SUM(C220:N220)</f>
        <v>0</v>
      </c>
      <c r="P220" s="292" t="s">
        <v>315</v>
      </c>
      <c r="Q220" s="292"/>
      <c r="R220" s="592">
        <v>0</v>
      </c>
      <c r="S220" s="592">
        <v>0</v>
      </c>
      <c r="T220" s="592">
        <v>0</v>
      </c>
      <c r="U220" s="592">
        <v>0</v>
      </c>
      <c r="V220" s="592">
        <v>0</v>
      </c>
      <c r="W220" s="592">
        <v>0</v>
      </c>
      <c r="X220" s="592">
        <v>0</v>
      </c>
      <c r="Y220" s="592">
        <v>0</v>
      </c>
      <c r="Z220" s="592">
        <v>0</v>
      </c>
      <c r="AA220" s="592">
        <v>0</v>
      </c>
      <c r="AB220" s="592">
        <v>0</v>
      </c>
      <c r="AC220" s="592">
        <v>0</v>
      </c>
      <c r="AD220" s="276">
        <f>SUM(R220:AC220)</f>
        <v>0</v>
      </c>
    </row>
    <row r="221" spans="1:30" s="30" customFormat="1">
      <c r="A221" s="292" t="s">
        <v>320</v>
      </c>
      <c r="B221" s="292"/>
      <c r="C221" s="592">
        <v>0</v>
      </c>
      <c r="D221" s="592">
        <v>0</v>
      </c>
      <c r="E221" s="592">
        <v>0</v>
      </c>
      <c r="F221" s="592">
        <v>0</v>
      </c>
      <c r="G221" s="592">
        <v>0</v>
      </c>
      <c r="H221" s="592">
        <v>0</v>
      </c>
      <c r="I221" s="592">
        <v>0</v>
      </c>
      <c r="J221" s="592">
        <v>0</v>
      </c>
      <c r="K221" s="592">
        <v>0</v>
      </c>
      <c r="L221" s="592">
        <v>0</v>
      </c>
      <c r="M221" s="592">
        <v>0</v>
      </c>
      <c r="N221" s="592">
        <v>0</v>
      </c>
      <c r="O221" s="276">
        <f>SUM(C221:N221)</f>
        <v>0</v>
      </c>
      <c r="P221" s="292" t="s">
        <v>320</v>
      </c>
      <c r="Q221" s="292"/>
      <c r="R221" s="592">
        <v>0</v>
      </c>
      <c r="S221" s="592">
        <v>0</v>
      </c>
      <c r="T221" s="592">
        <v>0</v>
      </c>
      <c r="U221" s="592">
        <v>0</v>
      </c>
      <c r="V221" s="592">
        <v>0</v>
      </c>
      <c r="W221" s="592">
        <v>0</v>
      </c>
      <c r="X221" s="592">
        <v>0</v>
      </c>
      <c r="Y221" s="592">
        <v>0</v>
      </c>
      <c r="Z221" s="592">
        <v>0</v>
      </c>
      <c r="AA221" s="592">
        <v>0</v>
      </c>
      <c r="AB221" s="592">
        <v>0</v>
      </c>
      <c r="AC221" s="592">
        <v>0</v>
      </c>
      <c r="AD221" s="276">
        <f>SUM(R221:AC221)</f>
        <v>0</v>
      </c>
    </row>
    <row r="222" spans="1:30" s="30" customFormat="1">
      <c r="A222" s="292" t="s">
        <v>316</v>
      </c>
      <c r="B222" s="292"/>
      <c r="C222" s="592">
        <v>0</v>
      </c>
      <c r="D222" s="592">
        <v>0</v>
      </c>
      <c r="E222" s="592">
        <v>0</v>
      </c>
      <c r="F222" s="592">
        <v>0</v>
      </c>
      <c r="G222" s="592">
        <v>0</v>
      </c>
      <c r="H222" s="592">
        <v>0</v>
      </c>
      <c r="I222" s="592">
        <v>0</v>
      </c>
      <c r="J222" s="592">
        <v>0</v>
      </c>
      <c r="K222" s="592">
        <v>0</v>
      </c>
      <c r="L222" s="592">
        <v>0</v>
      </c>
      <c r="M222" s="592">
        <v>0</v>
      </c>
      <c r="N222" s="592">
        <v>0</v>
      </c>
      <c r="O222" s="276"/>
      <c r="P222" s="292" t="s">
        <v>316</v>
      </c>
      <c r="Q222" s="292"/>
      <c r="R222" s="592">
        <v>0</v>
      </c>
      <c r="S222" s="592">
        <v>0</v>
      </c>
      <c r="T222" s="592">
        <v>0</v>
      </c>
      <c r="U222" s="592">
        <v>0</v>
      </c>
      <c r="V222" s="592">
        <v>0</v>
      </c>
      <c r="W222" s="592">
        <v>0</v>
      </c>
      <c r="X222" s="592">
        <v>0</v>
      </c>
      <c r="Y222" s="592">
        <v>0</v>
      </c>
      <c r="Z222" s="592">
        <v>0</v>
      </c>
      <c r="AA222" s="592">
        <v>0</v>
      </c>
      <c r="AB222" s="592">
        <v>0</v>
      </c>
      <c r="AC222" s="592">
        <v>0</v>
      </c>
      <c r="AD222" s="276"/>
    </row>
    <row r="223" spans="1:30" s="30" customFormat="1">
      <c r="A223" s="292" t="s">
        <v>317</v>
      </c>
      <c r="B223" s="292"/>
      <c r="C223" s="592">
        <v>0</v>
      </c>
      <c r="D223" s="592">
        <v>0</v>
      </c>
      <c r="E223" s="592">
        <v>0</v>
      </c>
      <c r="F223" s="592">
        <v>0</v>
      </c>
      <c r="G223" s="592">
        <v>0</v>
      </c>
      <c r="H223" s="592">
        <v>0</v>
      </c>
      <c r="I223" s="592">
        <v>0</v>
      </c>
      <c r="J223" s="592">
        <v>0</v>
      </c>
      <c r="K223" s="592">
        <v>0</v>
      </c>
      <c r="L223" s="592">
        <v>0</v>
      </c>
      <c r="M223" s="592">
        <v>0</v>
      </c>
      <c r="N223" s="592">
        <v>0</v>
      </c>
      <c r="O223" s="276"/>
      <c r="P223" s="292" t="s">
        <v>317</v>
      </c>
      <c r="Q223" s="292"/>
      <c r="R223" s="592">
        <v>0</v>
      </c>
      <c r="S223" s="592">
        <v>0</v>
      </c>
      <c r="T223" s="592">
        <v>0</v>
      </c>
      <c r="U223" s="592">
        <v>0</v>
      </c>
      <c r="V223" s="592">
        <v>0</v>
      </c>
      <c r="W223" s="592">
        <v>0</v>
      </c>
      <c r="X223" s="592">
        <v>0</v>
      </c>
      <c r="Y223" s="592">
        <v>0</v>
      </c>
      <c r="Z223" s="592">
        <v>0</v>
      </c>
      <c r="AA223" s="592">
        <v>0</v>
      </c>
      <c r="AB223" s="592">
        <v>0</v>
      </c>
      <c r="AC223" s="592">
        <v>0</v>
      </c>
      <c r="AD223" s="276"/>
    </row>
    <row r="224" spans="1:30" s="30" customFormat="1">
      <c r="A224" s="292" t="s">
        <v>318</v>
      </c>
      <c r="B224" s="292"/>
      <c r="C224" s="592">
        <v>0</v>
      </c>
      <c r="D224" s="592">
        <v>0</v>
      </c>
      <c r="E224" s="592">
        <v>0</v>
      </c>
      <c r="F224" s="592">
        <v>0</v>
      </c>
      <c r="G224" s="592">
        <v>0</v>
      </c>
      <c r="H224" s="592">
        <v>0</v>
      </c>
      <c r="I224" s="592">
        <v>0</v>
      </c>
      <c r="J224" s="592">
        <v>0</v>
      </c>
      <c r="K224" s="592">
        <v>0</v>
      </c>
      <c r="L224" s="592">
        <v>0</v>
      </c>
      <c r="M224" s="592">
        <v>0</v>
      </c>
      <c r="N224" s="592">
        <v>0</v>
      </c>
      <c r="O224" s="276"/>
      <c r="P224" s="292" t="s">
        <v>318</v>
      </c>
      <c r="Q224" s="292"/>
      <c r="R224" s="592">
        <v>0</v>
      </c>
      <c r="S224" s="592">
        <v>0</v>
      </c>
      <c r="T224" s="592">
        <v>0</v>
      </c>
      <c r="U224" s="592">
        <v>0</v>
      </c>
      <c r="V224" s="592">
        <v>0</v>
      </c>
      <c r="W224" s="592">
        <v>0</v>
      </c>
      <c r="X224" s="592">
        <v>0</v>
      </c>
      <c r="Y224" s="592">
        <v>0</v>
      </c>
      <c r="Z224" s="592">
        <v>0</v>
      </c>
      <c r="AA224" s="592">
        <v>0</v>
      </c>
      <c r="AB224" s="592">
        <v>0</v>
      </c>
      <c r="AC224" s="592">
        <v>0</v>
      </c>
      <c r="AD224" s="276"/>
    </row>
    <row r="225" spans="1:30" s="30" customFormat="1">
      <c r="A225" s="292" t="s">
        <v>319</v>
      </c>
      <c r="B225" s="292"/>
      <c r="C225" s="592">
        <v>0</v>
      </c>
      <c r="D225" s="592">
        <v>0</v>
      </c>
      <c r="E225" s="592">
        <v>0</v>
      </c>
      <c r="F225" s="592">
        <v>0</v>
      </c>
      <c r="G225" s="592">
        <v>0</v>
      </c>
      <c r="H225" s="592">
        <v>0</v>
      </c>
      <c r="I225" s="592">
        <v>0</v>
      </c>
      <c r="J225" s="592">
        <v>0</v>
      </c>
      <c r="K225" s="592">
        <v>0</v>
      </c>
      <c r="L225" s="592">
        <v>0</v>
      </c>
      <c r="M225" s="592">
        <v>0</v>
      </c>
      <c r="N225" s="592">
        <v>0</v>
      </c>
      <c r="O225" s="276"/>
      <c r="P225" s="292" t="s">
        <v>319</v>
      </c>
      <c r="Q225" s="292"/>
      <c r="R225" s="592">
        <v>0</v>
      </c>
      <c r="S225" s="592">
        <v>0</v>
      </c>
      <c r="T225" s="592">
        <v>0</v>
      </c>
      <c r="U225" s="592">
        <v>0</v>
      </c>
      <c r="V225" s="592">
        <v>0</v>
      </c>
      <c r="W225" s="592">
        <v>0</v>
      </c>
      <c r="X225" s="592">
        <v>0</v>
      </c>
      <c r="Y225" s="592">
        <v>0</v>
      </c>
      <c r="Z225" s="592">
        <v>0</v>
      </c>
      <c r="AA225" s="592">
        <v>0</v>
      </c>
      <c r="AB225" s="592">
        <v>0</v>
      </c>
      <c r="AC225" s="592">
        <v>0</v>
      </c>
      <c r="AD225" s="276"/>
    </row>
    <row r="226" spans="1:30" s="30" customFormat="1">
      <c r="A226" s="292" t="s">
        <v>321</v>
      </c>
      <c r="B226" s="292"/>
      <c r="C226" s="592">
        <v>0</v>
      </c>
      <c r="D226" s="592">
        <v>0</v>
      </c>
      <c r="E226" s="592">
        <v>0</v>
      </c>
      <c r="F226" s="592">
        <v>0</v>
      </c>
      <c r="G226" s="592">
        <v>0</v>
      </c>
      <c r="H226" s="592">
        <v>0</v>
      </c>
      <c r="I226" s="592">
        <v>0</v>
      </c>
      <c r="J226" s="592">
        <v>0</v>
      </c>
      <c r="K226" s="592">
        <v>0</v>
      </c>
      <c r="L226" s="592">
        <v>0</v>
      </c>
      <c r="M226" s="592">
        <v>0</v>
      </c>
      <c r="N226" s="592">
        <v>0</v>
      </c>
      <c r="O226" s="276"/>
      <c r="P226" s="292" t="s">
        <v>321</v>
      </c>
      <c r="Q226" s="292"/>
      <c r="R226" s="592">
        <v>0</v>
      </c>
      <c r="S226" s="592">
        <v>0</v>
      </c>
      <c r="T226" s="592">
        <v>0</v>
      </c>
      <c r="U226" s="592">
        <v>0</v>
      </c>
      <c r="V226" s="592">
        <v>0</v>
      </c>
      <c r="W226" s="592">
        <v>0</v>
      </c>
      <c r="X226" s="592">
        <v>0</v>
      </c>
      <c r="Y226" s="592">
        <v>0</v>
      </c>
      <c r="Z226" s="592">
        <v>0</v>
      </c>
      <c r="AA226" s="592">
        <v>0</v>
      </c>
      <c r="AB226" s="592">
        <v>0</v>
      </c>
      <c r="AC226" s="592">
        <v>0</v>
      </c>
      <c r="AD226" s="276"/>
    </row>
    <row r="227" spans="1:30" s="30" customFormat="1">
      <c r="A227" s="292" t="s">
        <v>5</v>
      </c>
      <c r="B227" s="292"/>
      <c r="C227" s="592">
        <v>0</v>
      </c>
      <c r="D227" s="592">
        <v>0</v>
      </c>
      <c r="E227" s="592">
        <v>0</v>
      </c>
      <c r="F227" s="592">
        <v>0</v>
      </c>
      <c r="G227" s="592">
        <v>0</v>
      </c>
      <c r="H227" s="592">
        <v>0</v>
      </c>
      <c r="I227" s="592">
        <v>0</v>
      </c>
      <c r="J227" s="592">
        <v>0</v>
      </c>
      <c r="K227" s="592">
        <v>0</v>
      </c>
      <c r="L227" s="592">
        <v>0</v>
      </c>
      <c r="M227" s="592">
        <v>0</v>
      </c>
      <c r="N227" s="592">
        <v>0</v>
      </c>
      <c r="O227" s="276"/>
      <c r="P227" s="292" t="s">
        <v>5</v>
      </c>
      <c r="Q227" s="292"/>
      <c r="R227" s="592">
        <v>0</v>
      </c>
      <c r="S227" s="592">
        <v>0</v>
      </c>
      <c r="T227" s="592">
        <v>0</v>
      </c>
      <c r="U227" s="592">
        <v>0</v>
      </c>
      <c r="V227" s="592">
        <v>0</v>
      </c>
      <c r="W227" s="592">
        <v>0</v>
      </c>
      <c r="X227" s="592">
        <v>0</v>
      </c>
      <c r="Y227" s="592">
        <v>0</v>
      </c>
      <c r="Z227" s="592">
        <v>0</v>
      </c>
      <c r="AA227" s="592">
        <v>0</v>
      </c>
      <c r="AB227" s="592">
        <v>0</v>
      </c>
      <c r="AC227" s="592">
        <v>0</v>
      </c>
      <c r="AD227" s="276"/>
    </row>
    <row r="228" spans="1:30" s="30" customFormat="1">
      <c r="A228" s="338" t="s">
        <v>5</v>
      </c>
      <c r="B228" s="338"/>
      <c r="C228" s="593">
        <v>0</v>
      </c>
      <c r="D228" s="593">
        <v>0</v>
      </c>
      <c r="E228" s="593">
        <v>0</v>
      </c>
      <c r="F228" s="593">
        <v>0</v>
      </c>
      <c r="G228" s="593">
        <v>0</v>
      </c>
      <c r="H228" s="593">
        <v>0</v>
      </c>
      <c r="I228" s="593">
        <v>0</v>
      </c>
      <c r="J228" s="593">
        <v>0</v>
      </c>
      <c r="K228" s="593">
        <v>0</v>
      </c>
      <c r="L228" s="593">
        <v>0</v>
      </c>
      <c r="M228" s="593">
        <v>0</v>
      </c>
      <c r="N228" s="593">
        <v>0</v>
      </c>
      <c r="O228" s="78">
        <f>SUM(C228:N228)</f>
        <v>0</v>
      </c>
      <c r="P228" s="338" t="s">
        <v>5</v>
      </c>
      <c r="Q228" s="338"/>
      <c r="R228" s="593">
        <v>0</v>
      </c>
      <c r="S228" s="593">
        <v>0</v>
      </c>
      <c r="T228" s="593">
        <v>0</v>
      </c>
      <c r="U228" s="593">
        <v>0</v>
      </c>
      <c r="V228" s="593">
        <v>0</v>
      </c>
      <c r="W228" s="593">
        <v>0</v>
      </c>
      <c r="X228" s="593">
        <v>0</v>
      </c>
      <c r="Y228" s="593">
        <v>0</v>
      </c>
      <c r="Z228" s="593">
        <v>0</v>
      </c>
      <c r="AA228" s="593">
        <v>0</v>
      </c>
      <c r="AB228" s="593">
        <v>0</v>
      </c>
      <c r="AC228" s="593">
        <v>0</v>
      </c>
      <c r="AD228" s="78">
        <f>SUM(R228:AC228)</f>
        <v>0</v>
      </c>
    </row>
    <row r="229" spans="1:30" s="30" customFormat="1">
      <c r="A229" s="455" t="s">
        <v>322</v>
      </c>
      <c r="B229" s="456"/>
      <c r="C229" s="456">
        <f t="shared" ref="C229:N229" si="109">SUM(C218:C228)</f>
        <v>0</v>
      </c>
      <c r="D229" s="456">
        <f t="shared" si="109"/>
        <v>0</v>
      </c>
      <c r="E229" s="456">
        <f t="shared" si="109"/>
        <v>0</v>
      </c>
      <c r="F229" s="456">
        <f t="shared" si="109"/>
        <v>0</v>
      </c>
      <c r="G229" s="456">
        <f t="shared" si="109"/>
        <v>0</v>
      </c>
      <c r="H229" s="456">
        <f t="shared" si="109"/>
        <v>0</v>
      </c>
      <c r="I229" s="456">
        <f t="shared" si="109"/>
        <v>0</v>
      </c>
      <c r="J229" s="456">
        <f t="shared" si="109"/>
        <v>0</v>
      </c>
      <c r="K229" s="456">
        <f t="shared" si="109"/>
        <v>0</v>
      </c>
      <c r="L229" s="456">
        <f t="shared" si="109"/>
        <v>0</v>
      </c>
      <c r="M229" s="456">
        <f t="shared" si="109"/>
        <v>0</v>
      </c>
      <c r="N229" s="456">
        <f t="shared" si="109"/>
        <v>0</v>
      </c>
      <c r="O229" s="457">
        <f>SUM(C229:N229)</f>
        <v>0</v>
      </c>
      <c r="P229" s="455" t="s">
        <v>322</v>
      </c>
      <c r="Q229" s="456"/>
      <c r="R229" s="456">
        <f t="shared" ref="R229:AC229" si="110">SUM(R218:R228)</f>
        <v>0</v>
      </c>
      <c r="S229" s="456">
        <f t="shared" si="110"/>
        <v>0</v>
      </c>
      <c r="T229" s="456">
        <f t="shared" si="110"/>
        <v>0</v>
      </c>
      <c r="U229" s="456">
        <f t="shared" si="110"/>
        <v>0</v>
      </c>
      <c r="V229" s="456">
        <f t="shared" si="110"/>
        <v>0</v>
      </c>
      <c r="W229" s="456">
        <f t="shared" si="110"/>
        <v>0</v>
      </c>
      <c r="X229" s="456">
        <f t="shared" si="110"/>
        <v>0</v>
      </c>
      <c r="Y229" s="456">
        <f t="shared" si="110"/>
        <v>0</v>
      </c>
      <c r="Z229" s="456">
        <f t="shared" si="110"/>
        <v>0</v>
      </c>
      <c r="AA229" s="456">
        <f t="shared" si="110"/>
        <v>0</v>
      </c>
      <c r="AB229" s="456">
        <f t="shared" si="110"/>
        <v>0</v>
      </c>
      <c r="AC229" s="456">
        <f t="shared" si="110"/>
        <v>0</v>
      </c>
      <c r="AD229" s="457">
        <f>SUM(R229:AC229)</f>
        <v>0</v>
      </c>
    </row>
    <row r="230" spans="1:30" s="30" customFormat="1" ht="7.5" customHeight="1">
      <c r="A230" s="461"/>
      <c r="B230" s="462"/>
      <c r="C230" s="463"/>
      <c r="D230" s="463"/>
      <c r="E230" s="463"/>
      <c r="F230" s="463"/>
      <c r="G230" s="463"/>
      <c r="H230" s="463"/>
      <c r="I230" s="463"/>
      <c r="J230" s="463"/>
      <c r="K230" s="463"/>
      <c r="L230" s="463"/>
      <c r="M230" s="463"/>
      <c r="N230" s="463"/>
      <c r="O230" s="464"/>
      <c r="P230" s="461"/>
      <c r="Q230" s="462"/>
      <c r="R230" s="463"/>
      <c r="S230" s="463"/>
      <c r="T230" s="463"/>
      <c r="U230" s="463"/>
      <c r="V230" s="463"/>
      <c r="W230" s="463"/>
      <c r="X230" s="463"/>
      <c r="Y230" s="463"/>
      <c r="Z230" s="463"/>
      <c r="AA230" s="463"/>
      <c r="AB230" s="463"/>
      <c r="AC230" s="463"/>
      <c r="AD230" s="464"/>
    </row>
    <row r="231" spans="1:30" s="30" customFormat="1">
      <c r="A231" s="157" t="s">
        <v>338</v>
      </c>
      <c r="B231" s="257"/>
      <c r="C231" s="254">
        <f>+C201-C229</f>
        <v>0</v>
      </c>
      <c r="D231" s="254">
        <f t="shared" ref="D231:O231" si="111">+D201-D229</f>
        <v>0</v>
      </c>
      <c r="E231" s="254">
        <f t="shared" si="111"/>
        <v>0</v>
      </c>
      <c r="F231" s="254">
        <f t="shared" si="111"/>
        <v>0</v>
      </c>
      <c r="G231" s="254">
        <f t="shared" si="111"/>
        <v>0</v>
      </c>
      <c r="H231" s="254">
        <f t="shared" si="111"/>
        <v>0</v>
      </c>
      <c r="I231" s="254">
        <f t="shared" si="111"/>
        <v>0</v>
      </c>
      <c r="J231" s="254">
        <f t="shared" si="111"/>
        <v>0</v>
      </c>
      <c r="K231" s="254">
        <f t="shared" si="111"/>
        <v>0</v>
      </c>
      <c r="L231" s="254">
        <f t="shared" si="111"/>
        <v>0</v>
      </c>
      <c r="M231" s="254">
        <f t="shared" si="111"/>
        <v>0</v>
      </c>
      <c r="N231" s="254">
        <f t="shared" si="111"/>
        <v>0</v>
      </c>
      <c r="O231" s="254">
        <f t="shared" si="111"/>
        <v>0</v>
      </c>
      <c r="P231" s="157" t="s">
        <v>338</v>
      </c>
      <c r="Q231" s="257"/>
      <c r="R231" s="254">
        <f>+R201-R229</f>
        <v>0</v>
      </c>
      <c r="S231" s="254">
        <f t="shared" ref="S231:AD231" si="112">+S201-S229</f>
        <v>0</v>
      </c>
      <c r="T231" s="254">
        <f t="shared" si="112"/>
        <v>0</v>
      </c>
      <c r="U231" s="254">
        <f t="shared" si="112"/>
        <v>0</v>
      </c>
      <c r="V231" s="254">
        <f t="shared" si="112"/>
        <v>0</v>
      </c>
      <c r="W231" s="254">
        <f t="shared" si="112"/>
        <v>0</v>
      </c>
      <c r="X231" s="254">
        <f t="shared" si="112"/>
        <v>0</v>
      </c>
      <c r="Y231" s="254">
        <f t="shared" si="112"/>
        <v>0</v>
      </c>
      <c r="Z231" s="254">
        <f t="shared" si="112"/>
        <v>0</v>
      </c>
      <c r="AA231" s="254">
        <f t="shared" si="112"/>
        <v>0</v>
      </c>
      <c r="AB231" s="254">
        <f t="shared" si="112"/>
        <v>0</v>
      </c>
      <c r="AC231" s="254">
        <f t="shared" si="112"/>
        <v>0</v>
      </c>
      <c r="AD231" s="254">
        <f t="shared" si="112"/>
        <v>0</v>
      </c>
    </row>
    <row r="232" spans="1:30" s="17" customFormat="1">
      <c r="A232" s="60" t="str">
        <f>+A115</f>
        <v>School Name</v>
      </c>
      <c r="B232" s="60"/>
      <c r="C232" s="60"/>
      <c r="D232" s="60"/>
      <c r="E232" s="60"/>
      <c r="F232" s="60"/>
      <c r="G232" s="60"/>
      <c r="H232" s="60"/>
      <c r="I232" s="60"/>
      <c r="J232" s="60"/>
      <c r="K232" s="60"/>
      <c r="L232" s="60"/>
      <c r="M232" s="60"/>
      <c r="N232" s="60"/>
      <c r="O232" s="60">
        <f>+Cover!A202</f>
        <v>0</v>
      </c>
      <c r="P232" s="60" t="str">
        <f>+P115</f>
        <v>School Name</v>
      </c>
      <c r="Q232" s="60"/>
      <c r="R232" s="60"/>
      <c r="S232" s="60"/>
      <c r="T232" s="60"/>
      <c r="U232" s="60"/>
      <c r="V232" s="60"/>
      <c r="W232" s="60"/>
      <c r="X232" s="60"/>
      <c r="Y232" s="60"/>
      <c r="Z232" s="60"/>
      <c r="AA232" s="60"/>
      <c r="AB232" s="60"/>
      <c r="AC232" s="60"/>
      <c r="AD232" s="60">
        <f>+Cover!P202</f>
        <v>0</v>
      </c>
    </row>
    <row r="233" spans="1:30" s="17" customFormat="1" ht="18">
      <c r="A233" s="445" t="s">
        <v>285</v>
      </c>
      <c r="B233" s="60"/>
      <c r="C233" s="60"/>
      <c r="D233" s="60"/>
      <c r="E233" s="60"/>
      <c r="F233" s="60"/>
      <c r="G233" s="60"/>
      <c r="H233" s="60"/>
      <c r="I233" s="60"/>
      <c r="J233" s="60"/>
      <c r="K233" s="60"/>
      <c r="L233" s="60"/>
      <c r="M233" s="60"/>
      <c r="N233" s="60"/>
      <c r="O233" s="60"/>
      <c r="P233" s="445" t="s">
        <v>285</v>
      </c>
      <c r="Q233" s="60"/>
      <c r="R233" s="60"/>
      <c r="S233" s="60"/>
      <c r="T233" s="60"/>
      <c r="U233" s="60"/>
      <c r="V233" s="60"/>
      <c r="W233" s="60"/>
      <c r="X233" s="60"/>
      <c r="Y233" s="60"/>
      <c r="Z233" s="60"/>
      <c r="AA233" s="60"/>
      <c r="AB233" s="60"/>
      <c r="AC233" s="60"/>
      <c r="AD233" s="60"/>
    </row>
    <row r="234" spans="1:30" s="17" customFormat="1" ht="21">
      <c r="A234" s="446" t="s">
        <v>354</v>
      </c>
      <c r="B234" s="60"/>
      <c r="C234" s="60"/>
      <c r="D234" s="60"/>
      <c r="E234" s="60"/>
      <c r="F234" s="60"/>
      <c r="G234" s="60"/>
      <c r="H234" s="60"/>
      <c r="I234" s="60"/>
      <c r="J234" s="60"/>
      <c r="K234" s="60"/>
      <c r="L234" s="60"/>
      <c r="M234" s="60"/>
      <c r="N234" s="60"/>
      <c r="O234" s="60"/>
      <c r="P234" s="446" t="s">
        <v>354</v>
      </c>
      <c r="Q234" s="60"/>
      <c r="R234" s="60"/>
      <c r="S234" s="60"/>
      <c r="T234" s="60"/>
      <c r="U234" s="60"/>
      <c r="V234" s="60"/>
      <c r="W234" s="60"/>
      <c r="X234" s="60"/>
      <c r="Y234" s="60"/>
      <c r="Z234" s="60"/>
      <c r="AA234" s="60"/>
      <c r="AB234" s="60"/>
      <c r="AC234" s="60"/>
      <c r="AD234" s="60"/>
    </row>
    <row r="235" spans="1:30" s="17" customFormat="1">
      <c r="A235" s="534">
        <f>+A118</f>
        <v>2015</v>
      </c>
      <c r="B235" s="60"/>
      <c r="C235" s="60"/>
      <c r="D235" s="60"/>
      <c r="E235" s="60"/>
      <c r="F235" s="60"/>
      <c r="G235" s="60"/>
      <c r="H235" s="60"/>
      <c r="I235" s="60"/>
      <c r="J235" s="60"/>
      <c r="K235" s="60"/>
      <c r="L235" s="60"/>
      <c r="M235" s="60"/>
      <c r="N235" s="60"/>
      <c r="O235" s="60"/>
      <c r="P235" s="298">
        <f>+P118</f>
        <v>2016</v>
      </c>
      <c r="Q235" s="60"/>
      <c r="R235" s="60"/>
      <c r="S235" s="60"/>
      <c r="T235" s="60"/>
      <c r="U235" s="60"/>
      <c r="V235" s="60"/>
      <c r="W235" s="60"/>
      <c r="X235" s="60"/>
      <c r="Y235" s="60"/>
      <c r="Z235" s="60"/>
      <c r="AA235" s="60"/>
      <c r="AB235" s="60"/>
      <c r="AC235" s="60"/>
      <c r="AD235" s="60"/>
    </row>
    <row r="236" spans="1:30" s="17" customFormat="1">
      <c r="A236" s="339"/>
      <c r="B236" s="60"/>
      <c r="C236" s="60"/>
      <c r="D236" s="60"/>
      <c r="E236" s="60"/>
      <c r="F236" s="60"/>
      <c r="G236" s="60"/>
      <c r="H236" s="60"/>
      <c r="I236" s="60"/>
      <c r="J236" s="60"/>
      <c r="K236" s="60"/>
      <c r="L236" s="341" t="s">
        <v>361</v>
      </c>
      <c r="M236" s="479" t="s">
        <v>228</v>
      </c>
      <c r="N236" s="60"/>
      <c r="O236" s="60"/>
      <c r="P236" s="339"/>
      <c r="Q236" s="60"/>
      <c r="R236" s="60"/>
      <c r="S236" s="60"/>
      <c r="T236" s="60"/>
      <c r="U236" s="60"/>
      <c r="V236" s="60"/>
      <c r="W236" s="60"/>
      <c r="X236" s="60"/>
      <c r="Y236" s="60"/>
      <c r="Z236" s="60"/>
      <c r="AA236" s="341" t="s">
        <v>361</v>
      </c>
      <c r="AB236" s="479" t="s">
        <v>228</v>
      </c>
      <c r="AC236" s="60"/>
      <c r="AD236" s="60"/>
    </row>
    <row r="237" spans="1:30" s="240" customFormat="1" ht="19" thickBot="1">
      <c r="A237" s="448" t="s">
        <v>290</v>
      </c>
      <c r="B237" s="449" t="s">
        <v>343</v>
      </c>
      <c r="C237" s="447"/>
      <c r="D237" s="447"/>
      <c r="E237" s="447"/>
      <c r="F237" s="447"/>
      <c r="G237" s="447"/>
      <c r="H237" s="447"/>
      <c r="I237" s="447"/>
      <c r="J237" s="447"/>
      <c r="K237" s="447"/>
      <c r="L237" s="448" t="s">
        <v>309</v>
      </c>
      <c r="M237" s="451" t="s">
        <v>310</v>
      </c>
      <c r="N237" s="447"/>
      <c r="O237" s="447"/>
      <c r="P237" s="448" t="s">
        <v>290</v>
      </c>
      <c r="Q237" s="449" t="s">
        <v>343</v>
      </c>
      <c r="R237" s="447"/>
      <c r="S237" s="447"/>
      <c r="T237" s="447"/>
      <c r="U237" s="447"/>
      <c r="V237" s="447"/>
      <c r="W237" s="447"/>
      <c r="X237" s="447"/>
      <c r="Y237" s="447"/>
      <c r="Z237" s="447"/>
      <c r="AA237" s="448" t="s">
        <v>309</v>
      </c>
      <c r="AB237" s="451" t="s">
        <v>310</v>
      </c>
      <c r="AC237" s="447"/>
      <c r="AD237" s="447"/>
    </row>
    <row r="238" spans="1:30" s="240" customFormat="1" ht="20.25" customHeight="1" thickBot="1">
      <c r="A238" s="475" t="s">
        <v>344</v>
      </c>
      <c r="B238" s="478">
        <v>0</v>
      </c>
      <c r="E238" s="448" t="s">
        <v>346</v>
      </c>
      <c r="F238" s="477">
        <v>0.5</v>
      </c>
      <c r="G238" s="447"/>
      <c r="H238" s="448" t="s">
        <v>345</v>
      </c>
      <c r="I238" s="476">
        <f>1-F238</f>
        <v>0.5</v>
      </c>
      <c r="J238" s="447"/>
      <c r="K238" s="447"/>
      <c r="L238" s="448" t="s">
        <v>291</v>
      </c>
      <c r="M238" s="612">
        <v>38648</v>
      </c>
      <c r="N238" s="613"/>
      <c r="O238" s="447"/>
      <c r="P238" s="475" t="s">
        <v>344</v>
      </c>
      <c r="Q238" s="478">
        <v>0</v>
      </c>
      <c r="T238" s="448" t="s">
        <v>346</v>
      </c>
      <c r="U238" s="477">
        <v>0.85</v>
      </c>
      <c r="V238" s="447"/>
      <c r="W238" s="448" t="s">
        <v>345</v>
      </c>
      <c r="X238" s="476">
        <f>1-U238</f>
        <v>0.15000000000000002</v>
      </c>
      <c r="Y238" s="447"/>
      <c r="Z238" s="447"/>
      <c r="AA238" s="448" t="s">
        <v>291</v>
      </c>
      <c r="AB238" s="612">
        <v>38648</v>
      </c>
      <c r="AC238" s="613"/>
      <c r="AD238" s="447"/>
    </row>
    <row r="239" spans="1:30" s="30" customFormat="1" ht="18">
      <c r="A239" s="465" t="s">
        <v>342</v>
      </c>
      <c r="B239" s="256"/>
      <c r="C239" s="56"/>
      <c r="D239" s="465" t="s">
        <v>334</v>
      </c>
      <c r="E239" s="465"/>
      <c r="F239" s="465"/>
      <c r="G239" s="465"/>
      <c r="H239" s="465"/>
      <c r="I239" s="465"/>
      <c r="J239" s="465"/>
      <c r="K239" s="465"/>
      <c r="L239" s="465"/>
      <c r="M239" s="465"/>
      <c r="N239" s="465"/>
      <c r="O239" s="447"/>
      <c r="P239" s="465" t="s">
        <v>342</v>
      </c>
      <c r="Q239" s="256"/>
      <c r="R239" s="56"/>
      <c r="S239" s="465" t="s">
        <v>334</v>
      </c>
      <c r="T239" s="465"/>
      <c r="U239" s="465"/>
      <c r="V239" s="465"/>
      <c r="W239" s="465"/>
      <c r="X239" s="465"/>
      <c r="Y239" s="465"/>
      <c r="Z239" s="465"/>
      <c r="AA239" s="465"/>
      <c r="AB239" s="465"/>
      <c r="AC239" s="465"/>
      <c r="AD239" s="447"/>
    </row>
    <row r="240" spans="1:30" s="30" customFormat="1">
      <c r="A240" s="391" t="s">
        <v>292</v>
      </c>
      <c r="B240" s="489" t="s">
        <v>296</v>
      </c>
      <c r="C240" s="469">
        <v>1</v>
      </c>
      <c r="D240" s="274" t="s">
        <v>302</v>
      </c>
      <c r="E240" s="259"/>
      <c r="G240" s="458">
        <v>11</v>
      </c>
      <c r="H240" s="71" t="s">
        <v>324</v>
      </c>
      <c r="I240" s="259"/>
      <c r="J240" s="259"/>
      <c r="K240" s="458">
        <v>21</v>
      </c>
      <c r="L240" s="259"/>
      <c r="M240" s="259"/>
      <c r="N240" s="259"/>
      <c r="O240" s="371"/>
      <c r="P240" s="391" t="s">
        <v>292</v>
      </c>
      <c r="Q240" s="257" t="s">
        <v>296</v>
      </c>
      <c r="R240" s="469">
        <v>1</v>
      </c>
      <c r="S240" s="274" t="s">
        <v>302</v>
      </c>
      <c r="T240" s="259"/>
      <c r="V240" s="458">
        <v>11</v>
      </c>
      <c r="W240" s="71" t="s">
        <v>324</v>
      </c>
      <c r="X240" s="259"/>
      <c r="Y240" s="259"/>
      <c r="Z240" s="458">
        <v>21</v>
      </c>
      <c r="AA240" s="259"/>
      <c r="AB240" s="259"/>
      <c r="AC240" s="259"/>
      <c r="AD240" s="371"/>
    </row>
    <row r="241" spans="1:30" s="30" customFormat="1">
      <c r="A241" s="391" t="s">
        <v>293</v>
      </c>
      <c r="B241" s="489" t="s">
        <v>297</v>
      </c>
      <c r="C241" s="469">
        <v>2</v>
      </c>
      <c r="D241" s="274" t="s">
        <v>300</v>
      </c>
      <c r="E241" s="259"/>
      <c r="G241" s="459">
        <v>12</v>
      </c>
      <c r="H241" s="71" t="s">
        <v>328</v>
      </c>
      <c r="I241" s="259"/>
      <c r="J241" s="259"/>
      <c r="K241" s="459">
        <v>22</v>
      </c>
      <c r="L241" s="259"/>
      <c r="M241" s="259"/>
      <c r="N241" s="259"/>
      <c r="O241" s="371"/>
      <c r="P241" s="391" t="s">
        <v>293</v>
      </c>
      <c r="Q241" s="257" t="s">
        <v>297</v>
      </c>
      <c r="R241" s="469">
        <v>2</v>
      </c>
      <c r="S241" s="274" t="s">
        <v>300</v>
      </c>
      <c r="T241" s="259"/>
      <c r="V241" s="459">
        <v>12</v>
      </c>
      <c r="W241" s="71" t="s">
        <v>328</v>
      </c>
      <c r="X241" s="259"/>
      <c r="Y241" s="259"/>
      <c r="Z241" s="459">
        <v>22</v>
      </c>
      <c r="AA241" s="259"/>
      <c r="AB241" s="259"/>
      <c r="AC241" s="259"/>
      <c r="AD241" s="371"/>
    </row>
    <row r="242" spans="1:30" s="30" customFormat="1">
      <c r="A242" s="391" t="s">
        <v>294</v>
      </c>
      <c r="B242" s="489" t="s">
        <v>298</v>
      </c>
      <c r="C242" s="469">
        <v>3</v>
      </c>
      <c r="D242" s="274" t="s">
        <v>301</v>
      </c>
      <c r="E242" s="259"/>
      <c r="G242" s="459">
        <v>13</v>
      </c>
      <c r="H242" s="71" t="s">
        <v>329</v>
      </c>
      <c r="I242" s="259"/>
      <c r="J242" s="259"/>
      <c r="K242" s="459">
        <v>23</v>
      </c>
      <c r="L242" s="259"/>
      <c r="M242" s="259"/>
      <c r="N242" s="259"/>
      <c r="O242" s="371"/>
      <c r="P242" s="391" t="s">
        <v>294</v>
      </c>
      <c r="Q242" s="257" t="s">
        <v>298</v>
      </c>
      <c r="R242" s="469">
        <v>3</v>
      </c>
      <c r="S242" s="274" t="s">
        <v>301</v>
      </c>
      <c r="T242" s="259"/>
      <c r="V242" s="459">
        <v>13</v>
      </c>
      <c r="W242" s="71" t="s">
        <v>329</v>
      </c>
      <c r="X242" s="259"/>
      <c r="Y242" s="259"/>
      <c r="Z242" s="459">
        <v>23</v>
      </c>
      <c r="AA242" s="259"/>
      <c r="AB242" s="259"/>
      <c r="AC242" s="259"/>
      <c r="AD242" s="371"/>
    </row>
    <row r="243" spans="1:30" s="30" customFormat="1">
      <c r="A243" s="391" t="s">
        <v>295</v>
      </c>
      <c r="B243" s="489" t="s">
        <v>299</v>
      </c>
      <c r="C243" s="469">
        <v>4</v>
      </c>
      <c r="D243" s="274" t="s">
        <v>311</v>
      </c>
      <c r="E243" s="259"/>
      <c r="G243" s="459">
        <v>14</v>
      </c>
      <c r="H243" s="71" t="s">
        <v>330</v>
      </c>
      <c r="I243" s="259"/>
      <c r="J243" s="259"/>
      <c r="K243" s="459">
        <v>24</v>
      </c>
      <c r="L243" s="259"/>
      <c r="M243" s="259"/>
      <c r="N243" s="259"/>
      <c r="O243" s="371"/>
      <c r="P243" s="391" t="s">
        <v>295</v>
      </c>
      <c r="Q243" s="257" t="s">
        <v>299</v>
      </c>
      <c r="R243" s="469">
        <v>4</v>
      </c>
      <c r="S243" s="274" t="s">
        <v>311</v>
      </c>
      <c r="T243" s="259"/>
      <c r="V243" s="459">
        <v>14</v>
      </c>
      <c r="W243" s="71" t="s">
        <v>330</v>
      </c>
      <c r="X243" s="259"/>
      <c r="Y243" s="259"/>
      <c r="Z243" s="459">
        <v>24</v>
      </c>
      <c r="AA243" s="259"/>
      <c r="AB243" s="259"/>
      <c r="AC243" s="259"/>
      <c r="AD243" s="371"/>
    </row>
    <row r="244" spans="1:30" s="30" customFormat="1">
      <c r="A244" s="391" t="s">
        <v>303</v>
      </c>
      <c r="B244" s="489" t="s">
        <v>304</v>
      </c>
      <c r="C244" s="469">
        <v>5</v>
      </c>
      <c r="D244" s="274" t="s">
        <v>325</v>
      </c>
      <c r="E244" s="259"/>
      <c r="G244" s="459">
        <v>15</v>
      </c>
      <c r="I244" s="259"/>
      <c r="J244" s="259"/>
      <c r="K244" s="459">
        <v>25</v>
      </c>
      <c r="L244" s="259"/>
      <c r="M244" s="259"/>
      <c r="N244" s="259"/>
      <c r="O244" s="371"/>
      <c r="P244" s="391" t="s">
        <v>303</v>
      </c>
      <c r="Q244" s="257" t="s">
        <v>304</v>
      </c>
      <c r="R244" s="469">
        <v>5</v>
      </c>
      <c r="S244" s="274" t="s">
        <v>325</v>
      </c>
      <c r="T244" s="259"/>
      <c r="V244" s="459">
        <v>15</v>
      </c>
      <c r="X244" s="259"/>
      <c r="Y244" s="259"/>
      <c r="Z244" s="459">
        <v>25</v>
      </c>
      <c r="AA244" s="259"/>
      <c r="AB244" s="259"/>
      <c r="AC244" s="259"/>
      <c r="AD244" s="371"/>
    </row>
    <row r="245" spans="1:30" s="30" customFormat="1">
      <c r="A245" s="391" t="s">
        <v>305</v>
      </c>
      <c r="B245" s="489" t="s">
        <v>308</v>
      </c>
      <c r="C245" s="469">
        <v>6</v>
      </c>
      <c r="D245" s="274" t="s">
        <v>326</v>
      </c>
      <c r="E245" s="259"/>
      <c r="G245" s="459">
        <v>16</v>
      </c>
      <c r="I245" s="259"/>
      <c r="J245" s="259"/>
      <c r="K245" s="459">
        <v>26</v>
      </c>
      <c r="L245" s="259"/>
      <c r="M245" s="259"/>
      <c r="N245" s="259"/>
      <c r="O245" s="371"/>
      <c r="P245" s="391" t="s">
        <v>305</v>
      </c>
      <c r="Q245" s="257" t="s">
        <v>308</v>
      </c>
      <c r="R245" s="469">
        <v>6</v>
      </c>
      <c r="S245" s="274" t="s">
        <v>326</v>
      </c>
      <c r="T245" s="259"/>
      <c r="V245" s="459">
        <v>16</v>
      </c>
      <c r="X245" s="259"/>
      <c r="Y245" s="259"/>
      <c r="Z245" s="459">
        <v>26</v>
      </c>
      <c r="AA245" s="259"/>
      <c r="AB245" s="259"/>
      <c r="AC245" s="259"/>
      <c r="AD245" s="371"/>
    </row>
    <row r="246" spans="1:30" s="30" customFormat="1">
      <c r="A246" s="391" t="s">
        <v>306</v>
      </c>
      <c r="B246" s="489" t="s">
        <v>307</v>
      </c>
      <c r="C246" s="469">
        <v>7</v>
      </c>
      <c r="D246" s="274" t="s">
        <v>327</v>
      </c>
      <c r="E246" s="259"/>
      <c r="F246" s="259"/>
      <c r="G246" s="459">
        <v>17</v>
      </c>
      <c r="H246" s="259"/>
      <c r="I246" s="259"/>
      <c r="J246" s="259"/>
      <c r="K246" s="459">
        <v>27</v>
      </c>
      <c r="L246" s="259"/>
      <c r="M246" s="259"/>
      <c r="N246" s="259"/>
      <c r="O246" s="371"/>
      <c r="P246" s="391" t="s">
        <v>306</v>
      </c>
      <c r="Q246" s="257" t="s">
        <v>307</v>
      </c>
      <c r="R246" s="469">
        <v>7</v>
      </c>
      <c r="S246" s="274" t="s">
        <v>327</v>
      </c>
      <c r="T246" s="259"/>
      <c r="U246" s="259"/>
      <c r="V246" s="459">
        <v>17</v>
      </c>
      <c r="W246" s="259"/>
      <c r="X246" s="259"/>
      <c r="Y246" s="259"/>
      <c r="Z246" s="459">
        <v>27</v>
      </c>
      <c r="AA246" s="259"/>
      <c r="AB246" s="259"/>
      <c r="AC246" s="259"/>
      <c r="AD246" s="371"/>
    </row>
    <row r="247" spans="1:30" s="30" customFormat="1">
      <c r="A247" s="391" t="s">
        <v>314</v>
      </c>
      <c r="B247" s="489" t="s">
        <v>333</v>
      </c>
      <c r="C247" s="469">
        <v>8</v>
      </c>
      <c r="D247" s="274" t="s">
        <v>323</v>
      </c>
      <c r="E247" s="259"/>
      <c r="F247" s="259"/>
      <c r="G247" s="459">
        <v>18</v>
      </c>
      <c r="H247" s="259"/>
      <c r="I247" s="259"/>
      <c r="J247" s="259"/>
      <c r="K247" s="459">
        <v>28</v>
      </c>
      <c r="L247" s="259"/>
      <c r="M247" s="259"/>
      <c r="N247" s="259"/>
      <c r="O247" s="371"/>
      <c r="P247" s="391" t="s">
        <v>314</v>
      </c>
      <c r="Q247" s="257" t="s">
        <v>333</v>
      </c>
      <c r="R247" s="469">
        <v>8</v>
      </c>
      <c r="S247" s="274" t="s">
        <v>323</v>
      </c>
      <c r="T247" s="259"/>
      <c r="U247" s="259"/>
      <c r="V247" s="459">
        <v>18</v>
      </c>
      <c r="W247" s="259"/>
      <c r="X247" s="259"/>
      <c r="Y247" s="259"/>
      <c r="Z247" s="459">
        <v>28</v>
      </c>
      <c r="AA247" s="259"/>
      <c r="AB247" s="259"/>
      <c r="AC247" s="259"/>
      <c r="AD247" s="371"/>
    </row>
    <row r="248" spans="1:30" s="30" customFormat="1">
      <c r="A248" s="391" t="s">
        <v>288</v>
      </c>
      <c r="B248" s="489"/>
      <c r="C248" s="470">
        <v>9</v>
      </c>
      <c r="D248" s="274" t="s">
        <v>331</v>
      </c>
      <c r="E248" s="259"/>
      <c r="F248" s="259"/>
      <c r="G248" s="459">
        <v>19</v>
      </c>
      <c r="H248" s="259"/>
      <c r="I248" s="259"/>
      <c r="J248" s="259"/>
      <c r="K248" s="459">
        <v>29</v>
      </c>
      <c r="L248" s="259"/>
      <c r="M248" s="259"/>
      <c r="N248" s="259"/>
      <c r="O248" s="371"/>
      <c r="P248" s="391" t="s">
        <v>288</v>
      </c>
      <c r="Q248" s="257"/>
      <c r="R248" s="470">
        <v>9</v>
      </c>
      <c r="S248" s="274" t="s">
        <v>331</v>
      </c>
      <c r="T248" s="259"/>
      <c r="U248" s="259"/>
      <c r="V248" s="459">
        <v>19</v>
      </c>
      <c r="W248" s="259"/>
      <c r="X248" s="259"/>
      <c r="Y248" s="259"/>
      <c r="Z248" s="459">
        <v>29</v>
      </c>
      <c r="AA248" s="259"/>
      <c r="AB248" s="259"/>
      <c r="AC248" s="259"/>
      <c r="AD248" s="371"/>
    </row>
    <row r="249" spans="1:30" s="30" customFormat="1">
      <c r="A249" s="393" t="s">
        <v>289</v>
      </c>
      <c r="B249" s="490"/>
      <c r="C249" s="471">
        <v>10</v>
      </c>
      <c r="D249" s="337" t="s">
        <v>332</v>
      </c>
      <c r="E249" s="252"/>
      <c r="F249" s="252"/>
      <c r="G249" s="460">
        <v>20</v>
      </c>
      <c r="H249" s="252"/>
      <c r="I249" s="252"/>
      <c r="J249" s="252"/>
      <c r="K249" s="460">
        <v>30</v>
      </c>
      <c r="L249" s="252"/>
      <c r="M249" s="252"/>
      <c r="N249" s="252"/>
      <c r="O249" s="372"/>
      <c r="P249" s="393" t="s">
        <v>289</v>
      </c>
      <c r="Q249" s="117"/>
      <c r="R249" s="471">
        <v>10</v>
      </c>
      <c r="S249" s="337" t="s">
        <v>332</v>
      </c>
      <c r="T249" s="252"/>
      <c r="U249" s="252"/>
      <c r="V249" s="460">
        <v>20</v>
      </c>
      <c r="W249" s="252"/>
      <c r="X249" s="252"/>
      <c r="Y249" s="252"/>
      <c r="Z249" s="460">
        <v>30</v>
      </c>
      <c r="AA249" s="252"/>
      <c r="AB249" s="252"/>
      <c r="AC249" s="252"/>
      <c r="AD249" s="372"/>
    </row>
    <row r="250" spans="1:30" s="240" customFormat="1">
      <c r="A250" s="71"/>
      <c r="B250" s="447"/>
      <c r="C250" s="447"/>
      <c r="D250" s="447"/>
      <c r="E250" s="447"/>
      <c r="F250" s="447"/>
      <c r="G250" s="447"/>
      <c r="H250" s="447"/>
      <c r="I250" s="447"/>
      <c r="J250" s="447"/>
      <c r="K250" s="447"/>
      <c r="L250" s="447"/>
      <c r="M250" s="447"/>
      <c r="N250" s="447"/>
      <c r="O250" s="447"/>
      <c r="P250" s="71"/>
      <c r="Q250" s="447"/>
      <c r="R250" s="447"/>
      <c r="S250" s="447"/>
      <c r="T250" s="447"/>
      <c r="U250" s="447"/>
      <c r="V250" s="447"/>
      <c r="W250" s="447"/>
      <c r="X250" s="447"/>
      <c r="Y250" s="447"/>
      <c r="Z250" s="447"/>
      <c r="AA250" s="447"/>
      <c r="AB250" s="447"/>
      <c r="AC250" s="447"/>
      <c r="AD250" s="447"/>
    </row>
    <row r="251" spans="1:30" s="239" customFormat="1">
      <c r="A251" s="60"/>
      <c r="B251" s="60"/>
      <c r="C251" s="341" t="str">
        <f>IF(ISBLANK('Staff &amp; Faculty'!C$4),"",'Staff &amp; Faculty'!C$4)</f>
        <v>Month</v>
      </c>
      <c r="D251" s="341" t="str">
        <f>IF(ISBLANK('Staff &amp; Faculty'!D$4),"",'Staff &amp; Faculty'!D$4)</f>
        <v/>
      </c>
      <c r="E251" s="341" t="str">
        <f>IF(ISBLANK('Staff &amp; Faculty'!E$4),"",'Staff &amp; Faculty'!E$4)</f>
        <v/>
      </c>
      <c r="F251" s="341" t="str">
        <f>IF(ISBLANK('Staff &amp; Faculty'!F$4),"",'Staff &amp; Faculty'!F$4)</f>
        <v/>
      </c>
      <c r="G251" s="341" t="str">
        <f>IF(ISBLANK('Staff &amp; Faculty'!G$4),"",'Staff &amp; Faculty'!G$4)</f>
        <v/>
      </c>
      <c r="H251" s="341" t="str">
        <f>IF(ISBLANK('Staff &amp; Faculty'!H$4),"",'Staff &amp; Faculty'!H$4)</f>
        <v/>
      </c>
      <c r="I251" s="341" t="str">
        <f>IF(ISBLANK('Staff &amp; Faculty'!I$4),"",'Staff &amp; Faculty'!I$4)</f>
        <v/>
      </c>
      <c r="J251" s="341" t="str">
        <f>IF(ISBLANK('Staff &amp; Faculty'!J$4),"",'Staff &amp; Faculty'!J$4)</f>
        <v/>
      </c>
      <c r="K251" s="341" t="str">
        <f>IF(ISBLANK('Staff &amp; Faculty'!K$4),"",'Staff &amp; Faculty'!K$4)</f>
        <v/>
      </c>
      <c r="L251" s="341" t="str">
        <f>IF(ISBLANK('Staff &amp; Faculty'!L$4),"",'Staff &amp; Faculty'!L$4)</f>
        <v/>
      </c>
      <c r="M251" s="341" t="str">
        <f>IF(ISBLANK('Staff &amp; Faculty'!M$4),"",'Staff &amp; Faculty'!M$4)</f>
        <v/>
      </c>
      <c r="N251" s="341" t="str">
        <f>IF(ISBLANK('Staff &amp; Faculty'!N$4),"",'Staff &amp; Faculty'!N$4)</f>
        <v/>
      </c>
      <c r="O251" s="60"/>
      <c r="P251" s="60"/>
      <c r="Q251" s="60"/>
      <c r="R251" s="341" t="str">
        <f>IF(ISBLANK('Staff &amp; Faculty'!R$4),"",'Staff &amp; Faculty'!R$4)</f>
        <v>Month</v>
      </c>
      <c r="S251" s="341" t="str">
        <f>IF(ISBLANK('Staff &amp; Faculty'!S$4),"",'Staff &amp; Faculty'!S$4)</f>
        <v/>
      </c>
      <c r="T251" s="341" t="str">
        <f>IF(ISBLANK('Staff &amp; Faculty'!T$4),"",'Staff &amp; Faculty'!T$4)</f>
        <v/>
      </c>
      <c r="U251" s="341" t="str">
        <f>IF(ISBLANK('Staff &amp; Faculty'!U$4),"",'Staff &amp; Faculty'!U$4)</f>
        <v/>
      </c>
      <c r="V251" s="341" t="str">
        <f>IF(ISBLANK('Staff &amp; Faculty'!V$4),"",'Staff &amp; Faculty'!V$4)</f>
        <v/>
      </c>
      <c r="W251" s="341" t="str">
        <f>IF(ISBLANK('Staff &amp; Faculty'!W$4),"",'Staff &amp; Faculty'!W$4)</f>
        <v/>
      </c>
      <c r="X251" s="341" t="str">
        <f>IF(ISBLANK('Staff &amp; Faculty'!X$4),"",'Staff &amp; Faculty'!X$4)</f>
        <v/>
      </c>
      <c r="Y251" s="341" t="str">
        <f>IF(ISBLANK('Staff &amp; Faculty'!Y$4),"",'Staff &amp; Faculty'!Y$4)</f>
        <v/>
      </c>
      <c r="Z251" s="341" t="str">
        <f>IF(ISBLANK('Staff &amp; Faculty'!Z$4),"",'Staff &amp; Faculty'!Z$4)</f>
        <v/>
      </c>
      <c r="AA251" s="341" t="str">
        <f>IF(ISBLANK('Staff &amp; Faculty'!AA$4),"",'Staff &amp; Faculty'!AA$4)</f>
        <v/>
      </c>
      <c r="AB251" s="341" t="str">
        <f>IF(ISBLANK('Staff &amp; Faculty'!AB$4),"",'Staff &amp; Faculty'!AB$4)</f>
        <v/>
      </c>
      <c r="AC251" s="341" t="str">
        <f>IF(ISBLANK('Staff &amp; Faculty'!AC$4),"",'Staff &amp; Faculty'!AC$4)</f>
        <v/>
      </c>
      <c r="AD251" s="60"/>
    </row>
    <row r="252" spans="1:30" s="240" customFormat="1" ht="18" thickBot="1">
      <c r="A252" s="1"/>
      <c r="B252" s="1"/>
      <c r="C252" s="472" t="str">
        <f t="shared" ref="C252:N252" si="113">+C77</f>
        <v>July</v>
      </c>
      <c r="D252" s="472" t="str">
        <f t="shared" si="113"/>
        <v>Aug</v>
      </c>
      <c r="E252" s="472" t="str">
        <f t="shared" si="113"/>
        <v>Sept</v>
      </c>
      <c r="F252" s="472" t="str">
        <f t="shared" si="113"/>
        <v>Oct</v>
      </c>
      <c r="G252" s="472" t="str">
        <f t="shared" si="113"/>
        <v>Nov</v>
      </c>
      <c r="H252" s="472" t="str">
        <f t="shared" si="113"/>
        <v>Dec</v>
      </c>
      <c r="I252" s="472" t="str">
        <f t="shared" si="113"/>
        <v>Jan</v>
      </c>
      <c r="J252" s="472" t="str">
        <f t="shared" si="113"/>
        <v>Feb</v>
      </c>
      <c r="K252" s="472" t="str">
        <f t="shared" si="113"/>
        <v>March</v>
      </c>
      <c r="L252" s="472" t="str">
        <f t="shared" si="113"/>
        <v>April</v>
      </c>
      <c r="M252" s="472" t="str">
        <f t="shared" si="113"/>
        <v>May</v>
      </c>
      <c r="N252" s="472" t="str">
        <f t="shared" si="113"/>
        <v>June</v>
      </c>
      <c r="O252" s="472" t="s">
        <v>1</v>
      </c>
      <c r="P252" s="1"/>
      <c r="Q252" s="1"/>
      <c r="R252" s="472" t="str">
        <f t="shared" ref="R252:AC252" si="114">+R77</f>
        <v>July</v>
      </c>
      <c r="S252" s="472" t="str">
        <f t="shared" si="114"/>
        <v>Aug</v>
      </c>
      <c r="T252" s="472" t="str">
        <f t="shared" si="114"/>
        <v>Sept</v>
      </c>
      <c r="U252" s="472" t="str">
        <f t="shared" si="114"/>
        <v>Oct</v>
      </c>
      <c r="V252" s="472" t="str">
        <f t="shared" si="114"/>
        <v>Nov</v>
      </c>
      <c r="W252" s="472" t="str">
        <f t="shared" si="114"/>
        <v>Dec</v>
      </c>
      <c r="X252" s="472" t="str">
        <f t="shared" si="114"/>
        <v>Jan</v>
      </c>
      <c r="Y252" s="472" t="str">
        <f t="shared" si="114"/>
        <v>Feb</v>
      </c>
      <c r="Z252" s="472" t="str">
        <f t="shared" si="114"/>
        <v>March</v>
      </c>
      <c r="AA252" s="472" t="str">
        <f t="shared" si="114"/>
        <v>April</v>
      </c>
      <c r="AB252" s="472" t="str">
        <f t="shared" si="114"/>
        <v>May</v>
      </c>
      <c r="AC252" s="472" t="str">
        <f t="shared" si="114"/>
        <v>June</v>
      </c>
      <c r="AD252" s="472" t="s">
        <v>1</v>
      </c>
    </row>
    <row r="253" spans="1:30" s="30" customFormat="1">
      <c r="A253" s="391"/>
      <c r="C253" s="259"/>
      <c r="D253" s="259"/>
      <c r="E253" s="259"/>
      <c r="F253" s="259"/>
      <c r="G253" s="259"/>
      <c r="H253" s="259"/>
      <c r="I253" s="259"/>
      <c r="J253" s="259"/>
      <c r="K253" s="259"/>
      <c r="L253" s="259"/>
      <c r="M253" s="259"/>
      <c r="N253" s="259"/>
      <c r="O253" s="33"/>
      <c r="P253" s="391"/>
      <c r="R253" s="259"/>
      <c r="S253" s="259"/>
      <c r="T253" s="259"/>
      <c r="U253" s="259"/>
      <c r="V253" s="259"/>
      <c r="W253" s="259"/>
      <c r="X253" s="259"/>
      <c r="Y253" s="259"/>
      <c r="Z253" s="259"/>
      <c r="AA253" s="259"/>
      <c r="AB253" s="259"/>
      <c r="AC253" s="259"/>
      <c r="AD253" s="33"/>
    </row>
    <row r="254" spans="1:30" s="240" customFormat="1" ht="18">
      <c r="A254" s="465" t="s">
        <v>341</v>
      </c>
      <c r="B254" s="485" t="s">
        <v>336</v>
      </c>
      <c r="C254" s="447"/>
      <c r="D254" s="447"/>
      <c r="E254" s="447"/>
      <c r="F254" s="447"/>
      <c r="G254" s="447"/>
      <c r="H254" s="447"/>
      <c r="I254" s="447"/>
      <c r="J254" s="447"/>
      <c r="K254" s="447"/>
      <c r="L254" s="447"/>
      <c r="M254" s="447"/>
      <c r="N254" s="447"/>
      <c r="O254" s="447"/>
      <c r="P254" s="465" t="s">
        <v>341</v>
      </c>
      <c r="Q254" s="488" t="s">
        <v>336</v>
      </c>
      <c r="R254" s="447"/>
      <c r="S254" s="447"/>
      <c r="T254" s="447"/>
      <c r="U254" s="447"/>
      <c r="V254" s="447"/>
      <c r="W254" s="447"/>
      <c r="X254" s="447"/>
      <c r="Y254" s="447"/>
      <c r="Z254" s="447"/>
      <c r="AA254" s="447"/>
      <c r="AB254" s="447"/>
      <c r="AC254" s="447"/>
      <c r="AD254" s="447"/>
    </row>
    <row r="255" spans="1:30" s="240" customFormat="1">
      <c r="A255" s="274" t="s">
        <v>335</v>
      </c>
      <c r="B255" s="473">
        <v>0</v>
      </c>
      <c r="C255" s="571">
        <f>IF($M$236=C$252,($B$238*$F$238*$B255),0)</f>
        <v>0</v>
      </c>
      <c r="D255" s="572">
        <f t="shared" ref="D255:N255" si="115">IF($M$236=D$252,($B$238*$F$238*$B255),0)</f>
        <v>0</v>
      </c>
      <c r="E255" s="572">
        <f t="shared" si="115"/>
        <v>0</v>
      </c>
      <c r="F255" s="572">
        <f t="shared" si="115"/>
        <v>0</v>
      </c>
      <c r="G255" s="572">
        <f t="shared" si="115"/>
        <v>0</v>
      </c>
      <c r="H255" s="572">
        <f t="shared" si="115"/>
        <v>0</v>
      </c>
      <c r="I255" s="572">
        <f t="shared" si="115"/>
        <v>0</v>
      </c>
      <c r="J255" s="572">
        <f t="shared" si="115"/>
        <v>0</v>
      </c>
      <c r="K255" s="572">
        <f t="shared" si="115"/>
        <v>0</v>
      </c>
      <c r="L255" s="572">
        <f t="shared" si="115"/>
        <v>0</v>
      </c>
      <c r="M255" s="572">
        <f t="shared" si="115"/>
        <v>0</v>
      </c>
      <c r="N255" s="573">
        <f t="shared" si="115"/>
        <v>0</v>
      </c>
      <c r="O255" s="33">
        <f>SUM(C255:N255)</f>
        <v>0</v>
      </c>
      <c r="P255" s="274" t="s">
        <v>335</v>
      </c>
      <c r="Q255" s="473">
        <v>0</v>
      </c>
      <c r="R255" s="571">
        <f t="shared" ref="R255:AC255" si="116">IF($AB$236=R$252,($Q$238*$U$238*$Q255),0)</f>
        <v>0</v>
      </c>
      <c r="S255" s="572">
        <f t="shared" si="116"/>
        <v>0</v>
      </c>
      <c r="T255" s="572">
        <f t="shared" si="116"/>
        <v>0</v>
      </c>
      <c r="U255" s="572">
        <f t="shared" si="116"/>
        <v>0</v>
      </c>
      <c r="V255" s="572">
        <f t="shared" si="116"/>
        <v>0</v>
      </c>
      <c r="W255" s="572">
        <f t="shared" si="116"/>
        <v>0</v>
      </c>
      <c r="X255" s="572">
        <f t="shared" si="116"/>
        <v>0</v>
      </c>
      <c r="Y255" s="572">
        <f t="shared" si="116"/>
        <v>0</v>
      </c>
      <c r="Z255" s="572">
        <f t="shared" si="116"/>
        <v>0</v>
      </c>
      <c r="AA255" s="572">
        <f t="shared" si="116"/>
        <v>0</v>
      </c>
      <c r="AB255" s="572">
        <f t="shared" si="116"/>
        <v>0</v>
      </c>
      <c r="AC255" s="573">
        <f t="shared" si="116"/>
        <v>0</v>
      </c>
      <c r="AD255" s="33">
        <f>SUM(R255:AC255)</f>
        <v>0</v>
      </c>
    </row>
    <row r="256" spans="1:30" s="240" customFormat="1">
      <c r="A256" s="274" t="s">
        <v>337</v>
      </c>
      <c r="B256" s="473">
        <v>0</v>
      </c>
      <c r="C256" s="574">
        <f>IF($M$236=C$252,($B$238*$I$238*$B256),0)</f>
        <v>0</v>
      </c>
      <c r="D256" s="575">
        <f t="shared" ref="D256:N256" si="117">IF($M$236=D$252,($B$238*$I$238*$B256),0)</f>
        <v>0</v>
      </c>
      <c r="E256" s="575">
        <f t="shared" si="117"/>
        <v>0</v>
      </c>
      <c r="F256" s="575">
        <f t="shared" si="117"/>
        <v>0</v>
      </c>
      <c r="G256" s="575">
        <f t="shared" si="117"/>
        <v>0</v>
      </c>
      <c r="H256" s="575">
        <f t="shared" si="117"/>
        <v>0</v>
      </c>
      <c r="I256" s="575">
        <f t="shared" si="117"/>
        <v>0</v>
      </c>
      <c r="J256" s="575">
        <f t="shared" si="117"/>
        <v>0</v>
      </c>
      <c r="K256" s="575">
        <f t="shared" si="117"/>
        <v>0</v>
      </c>
      <c r="L256" s="575">
        <f t="shared" si="117"/>
        <v>0</v>
      </c>
      <c r="M256" s="575">
        <f t="shared" si="117"/>
        <v>0</v>
      </c>
      <c r="N256" s="576">
        <f t="shared" si="117"/>
        <v>0</v>
      </c>
      <c r="O256" s="33">
        <f>SUM(C256:N256)</f>
        <v>0</v>
      </c>
      <c r="P256" s="274" t="s">
        <v>337</v>
      </c>
      <c r="Q256" s="473">
        <v>0</v>
      </c>
      <c r="R256" s="574">
        <f t="shared" ref="R256:AC256" si="118">IF($AB$236=R$252,($Q$238*$X$238*$Q256),0)</f>
        <v>0</v>
      </c>
      <c r="S256" s="575">
        <f t="shared" si="118"/>
        <v>0</v>
      </c>
      <c r="T256" s="575">
        <f t="shared" si="118"/>
        <v>0</v>
      </c>
      <c r="U256" s="575">
        <f t="shared" si="118"/>
        <v>0</v>
      </c>
      <c r="V256" s="575">
        <f t="shared" si="118"/>
        <v>0</v>
      </c>
      <c r="W256" s="575">
        <f t="shared" si="118"/>
        <v>0</v>
      </c>
      <c r="X256" s="575">
        <f t="shared" si="118"/>
        <v>0</v>
      </c>
      <c r="Y256" s="575">
        <f t="shared" si="118"/>
        <v>0</v>
      </c>
      <c r="Z256" s="575">
        <f t="shared" si="118"/>
        <v>0</v>
      </c>
      <c r="AA256" s="575">
        <f t="shared" si="118"/>
        <v>0</v>
      </c>
      <c r="AB256" s="575">
        <f t="shared" si="118"/>
        <v>0</v>
      </c>
      <c r="AC256" s="576">
        <f t="shared" si="118"/>
        <v>0</v>
      </c>
      <c r="AD256" s="33">
        <f>SUM(R256:AC256)</f>
        <v>0</v>
      </c>
    </row>
    <row r="257" spans="1:30" s="240" customFormat="1">
      <c r="A257" s="274" t="s">
        <v>347</v>
      </c>
      <c r="B257" s="473">
        <v>0</v>
      </c>
      <c r="C257" s="574">
        <f>IF($M$236=C$252,($B$238*$B257),0)</f>
        <v>0</v>
      </c>
      <c r="D257" s="575">
        <f t="shared" ref="D257:N259" si="119">IF($M$236=D$252,($B$238*$B257),0)</f>
        <v>0</v>
      </c>
      <c r="E257" s="575">
        <f t="shared" si="119"/>
        <v>0</v>
      </c>
      <c r="F257" s="575">
        <f t="shared" si="119"/>
        <v>0</v>
      </c>
      <c r="G257" s="575">
        <f t="shared" si="119"/>
        <v>0</v>
      </c>
      <c r="H257" s="575">
        <f t="shared" si="119"/>
        <v>0</v>
      </c>
      <c r="I257" s="575">
        <f t="shared" si="119"/>
        <v>0</v>
      </c>
      <c r="J257" s="575">
        <f t="shared" si="119"/>
        <v>0</v>
      </c>
      <c r="K257" s="575">
        <f t="shared" si="119"/>
        <v>0</v>
      </c>
      <c r="L257" s="575">
        <f t="shared" si="119"/>
        <v>0</v>
      </c>
      <c r="M257" s="575">
        <f t="shared" si="119"/>
        <v>0</v>
      </c>
      <c r="N257" s="576">
        <f t="shared" si="119"/>
        <v>0</v>
      </c>
      <c r="O257" s="33">
        <f>SUM(C257:N257)</f>
        <v>0</v>
      </c>
      <c r="P257" s="274" t="s">
        <v>347</v>
      </c>
      <c r="Q257" s="473">
        <v>0</v>
      </c>
      <c r="R257" s="574">
        <f t="shared" ref="R257:AC259" si="120">IF($AB$236=R$252,($Q$238*$Q257),0)</f>
        <v>0</v>
      </c>
      <c r="S257" s="575">
        <f t="shared" si="120"/>
        <v>0</v>
      </c>
      <c r="T257" s="575">
        <f t="shared" si="120"/>
        <v>0</v>
      </c>
      <c r="U257" s="575">
        <f t="shared" si="120"/>
        <v>0</v>
      </c>
      <c r="V257" s="575">
        <f t="shared" si="120"/>
        <v>0</v>
      </c>
      <c r="W257" s="575">
        <f t="shared" si="120"/>
        <v>0</v>
      </c>
      <c r="X257" s="575">
        <f t="shared" si="120"/>
        <v>0</v>
      </c>
      <c r="Y257" s="575">
        <f t="shared" si="120"/>
        <v>0</v>
      </c>
      <c r="Z257" s="575">
        <f t="shared" si="120"/>
        <v>0</v>
      </c>
      <c r="AA257" s="575">
        <f t="shared" si="120"/>
        <v>0</v>
      </c>
      <c r="AB257" s="575">
        <f t="shared" si="120"/>
        <v>0</v>
      </c>
      <c r="AC257" s="576">
        <f t="shared" si="120"/>
        <v>0</v>
      </c>
      <c r="AD257" s="33">
        <f>SUM(R257:AC257)</f>
        <v>0</v>
      </c>
    </row>
    <row r="258" spans="1:30" s="240" customFormat="1">
      <c r="A258" s="274" t="s">
        <v>348</v>
      </c>
      <c r="B258" s="473">
        <v>0</v>
      </c>
      <c r="C258" s="574">
        <f>IF($M$236=C$252,($B$238*$B258),0)</f>
        <v>0</v>
      </c>
      <c r="D258" s="575">
        <f t="shared" si="119"/>
        <v>0</v>
      </c>
      <c r="E258" s="575">
        <f t="shared" si="119"/>
        <v>0</v>
      </c>
      <c r="F258" s="575">
        <f t="shared" si="119"/>
        <v>0</v>
      </c>
      <c r="G258" s="575">
        <f t="shared" si="119"/>
        <v>0</v>
      </c>
      <c r="H258" s="575">
        <f t="shared" si="119"/>
        <v>0</v>
      </c>
      <c r="I258" s="575">
        <f t="shared" si="119"/>
        <v>0</v>
      </c>
      <c r="J258" s="575">
        <f t="shared" si="119"/>
        <v>0</v>
      </c>
      <c r="K258" s="575">
        <f t="shared" si="119"/>
        <v>0</v>
      </c>
      <c r="L258" s="575">
        <f t="shared" si="119"/>
        <v>0</v>
      </c>
      <c r="M258" s="575">
        <f t="shared" si="119"/>
        <v>0</v>
      </c>
      <c r="N258" s="576">
        <f t="shared" si="119"/>
        <v>0</v>
      </c>
      <c r="O258" s="33">
        <f>SUM(C258:N258)</f>
        <v>0</v>
      </c>
      <c r="P258" s="274" t="s">
        <v>348</v>
      </c>
      <c r="Q258" s="473">
        <v>0</v>
      </c>
      <c r="R258" s="574">
        <f t="shared" si="120"/>
        <v>0</v>
      </c>
      <c r="S258" s="575">
        <f t="shared" si="120"/>
        <v>0</v>
      </c>
      <c r="T258" s="575">
        <f t="shared" si="120"/>
        <v>0</v>
      </c>
      <c r="U258" s="575">
        <f t="shared" si="120"/>
        <v>0</v>
      </c>
      <c r="V258" s="575">
        <f t="shared" si="120"/>
        <v>0</v>
      </c>
      <c r="W258" s="575">
        <f t="shared" si="120"/>
        <v>0</v>
      </c>
      <c r="X258" s="575">
        <f t="shared" si="120"/>
        <v>0</v>
      </c>
      <c r="Y258" s="575">
        <f t="shared" si="120"/>
        <v>0</v>
      </c>
      <c r="Z258" s="575">
        <f t="shared" si="120"/>
        <v>0</v>
      </c>
      <c r="AA258" s="575">
        <f t="shared" si="120"/>
        <v>0</v>
      </c>
      <c r="AB258" s="575">
        <f t="shared" si="120"/>
        <v>0</v>
      </c>
      <c r="AC258" s="576">
        <f t="shared" si="120"/>
        <v>0</v>
      </c>
      <c r="AD258" s="33">
        <f>SUM(R258:AC258)</f>
        <v>0</v>
      </c>
    </row>
    <row r="259" spans="1:30" s="240" customFormat="1">
      <c r="A259" s="337" t="s">
        <v>349</v>
      </c>
      <c r="B259" s="474">
        <v>0</v>
      </c>
      <c r="C259" s="577">
        <f>IF($M$236=C$252,($B$238*$B259),0)</f>
        <v>0</v>
      </c>
      <c r="D259" s="578">
        <f t="shared" si="119"/>
        <v>0</v>
      </c>
      <c r="E259" s="578">
        <f t="shared" si="119"/>
        <v>0</v>
      </c>
      <c r="F259" s="578">
        <f t="shared" si="119"/>
        <v>0</v>
      </c>
      <c r="G259" s="578">
        <f t="shared" si="119"/>
        <v>0</v>
      </c>
      <c r="H259" s="578">
        <f t="shared" si="119"/>
        <v>0</v>
      </c>
      <c r="I259" s="578">
        <f t="shared" si="119"/>
        <v>0</v>
      </c>
      <c r="J259" s="578">
        <f t="shared" si="119"/>
        <v>0</v>
      </c>
      <c r="K259" s="578">
        <f t="shared" si="119"/>
        <v>0</v>
      </c>
      <c r="L259" s="578">
        <f t="shared" si="119"/>
        <v>0</v>
      </c>
      <c r="M259" s="578">
        <f t="shared" si="119"/>
        <v>0</v>
      </c>
      <c r="N259" s="579">
        <f t="shared" si="119"/>
        <v>0</v>
      </c>
      <c r="O259" s="484">
        <f>SUM(C259:N259)</f>
        <v>0</v>
      </c>
      <c r="P259" s="337" t="s">
        <v>349</v>
      </c>
      <c r="Q259" s="474">
        <v>0</v>
      </c>
      <c r="R259" s="577">
        <f t="shared" si="120"/>
        <v>0</v>
      </c>
      <c r="S259" s="578">
        <f t="shared" si="120"/>
        <v>0</v>
      </c>
      <c r="T259" s="578">
        <f t="shared" si="120"/>
        <v>0</v>
      </c>
      <c r="U259" s="578">
        <f t="shared" si="120"/>
        <v>0</v>
      </c>
      <c r="V259" s="578">
        <f t="shared" si="120"/>
        <v>0</v>
      </c>
      <c r="W259" s="578">
        <f t="shared" si="120"/>
        <v>0</v>
      </c>
      <c r="X259" s="578">
        <f t="shared" si="120"/>
        <v>0</v>
      </c>
      <c r="Y259" s="578">
        <f t="shared" si="120"/>
        <v>0</v>
      </c>
      <c r="Z259" s="578">
        <f t="shared" si="120"/>
        <v>0</v>
      </c>
      <c r="AA259" s="578">
        <f t="shared" si="120"/>
        <v>0</v>
      </c>
      <c r="AB259" s="578">
        <f t="shared" si="120"/>
        <v>0</v>
      </c>
      <c r="AC259" s="579">
        <f t="shared" si="120"/>
        <v>0</v>
      </c>
      <c r="AD259" s="484">
        <f>SUM(R259:AC259)</f>
        <v>0</v>
      </c>
    </row>
    <row r="260" spans="1:30" s="240" customFormat="1">
      <c r="A260" s="285" t="s">
        <v>8</v>
      </c>
      <c r="B260" s="447"/>
      <c r="C260" s="281">
        <f t="shared" ref="C260:O260" si="121">SUM(C254:C259)</f>
        <v>0</v>
      </c>
      <c r="D260" s="282">
        <f t="shared" si="121"/>
        <v>0</v>
      </c>
      <c r="E260" s="282">
        <f t="shared" si="121"/>
        <v>0</v>
      </c>
      <c r="F260" s="282">
        <f t="shared" si="121"/>
        <v>0</v>
      </c>
      <c r="G260" s="282">
        <f t="shared" si="121"/>
        <v>0</v>
      </c>
      <c r="H260" s="282">
        <f t="shared" si="121"/>
        <v>0</v>
      </c>
      <c r="I260" s="282">
        <f t="shared" si="121"/>
        <v>0</v>
      </c>
      <c r="J260" s="282">
        <f t="shared" si="121"/>
        <v>0</v>
      </c>
      <c r="K260" s="282">
        <f t="shared" si="121"/>
        <v>0</v>
      </c>
      <c r="L260" s="282">
        <f t="shared" si="121"/>
        <v>0</v>
      </c>
      <c r="M260" s="282">
        <f t="shared" si="121"/>
        <v>0</v>
      </c>
      <c r="N260" s="283">
        <f t="shared" si="121"/>
        <v>0</v>
      </c>
      <c r="O260" s="274">
        <f t="shared" si="121"/>
        <v>0</v>
      </c>
      <c r="P260" s="285" t="s">
        <v>8</v>
      </c>
      <c r="Q260" s="447"/>
      <c r="R260" s="281">
        <f t="shared" ref="R260:AD260" si="122">SUM(R254:R259)</f>
        <v>0</v>
      </c>
      <c r="S260" s="282">
        <f t="shared" si="122"/>
        <v>0</v>
      </c>
      <c r="T260" s="282">
        <f t="shared" si="122"/>
        <v>0</v>
      </c>
      <c r="U260" s="282">
        <f t="shared" si="122"/>
        <v>0</v>
      </c>
      <c r="V260" s="282">
        <f t="shared" si="122"/>
        <v>0</v>
      </c>
      <c r="W260" s="282">
        <f t="shared" si="122"/>
        <v>0</v>
      </c>
      <c r="X260" s="282">
        <f t="shared" si="122"/>
        <v>0</v>
      </c>
      <c r="Y260" s="282">
        <f t="shared" si="122"/>
        <v>0</v>
      </c>
      <c r="Z260" s="282">
        <f t="shared" si="122"/>
        <v>0</v>
      </c>
      <c r="AA260" s="282">
        <f t="shared" si="122"/>
        <v>0</v>
      </c>
      <c r="AB260" s="282">
        <f t="shared" si="122"/>
        <v>0</v>
      </c>
      <c r="AC260" s="283">
        <f t="shared" si="122"/>
        <v>0</v>
      </c>
      <c r="AD260" s="274">
        <f t="shared" si="122"/>
        <v>0</v>
      </c>
    </row>
    <row r="261" spans="1:30" s="240" customFormat="1">
      <c r="A261" s="51"/>
      <c r="B261" s="51"/>
      <c r="C261" s="447"/>
      <c r="D261" s="447"/>
      <c r="E261" s="447"/>
      <c r="F261" s="447"/>
      <c r="G261" s="447"/>
      <c r="H261" s="447"/>
      <c r="I261" s="447"/>
      <c r="J261" s="447"/>
      <c r="K261" s="447"/>
      <c r="L261" s="447"/>
      <c r="M261" s="447"/>
      <c r="N261" s="447"/>
      <c r="O261" s="447"/>
      <c r="P261" s="51"/>
      <c r="Q261" s="51"/>
      <c r="R261" s="447"/>
      <c r="S261" s="447"/>
      <c r="T261" s="447"/>
      <c r="U261" s="447"/>
      <c r="V261" s="447"/>
      <c r="W261" s="447"/>
      <c r="X261" s="447"/>
      <c r="Y261" s="447"/>
      <c r="Z261" s="447"/>
      <c r="AA261" s="447"/>
      <c r="AB261" s="447"/>
      <c r="AC261" s="447"/>
      <c r="AD261" s="447"/>
    </row>
    <row r="262" spans="1:30" s="30" customFormat="1" ht="18">
      <c r="A262" s="465" t="s">
        <v>340</v>
      </c>
      <c r="B262" s="256"/>
      <c r="C262" s="453" t="s">
        <v>312</v>
      </c>
      <c r="D262" s="450"/>
      <c r="E262" s="450"/>
      <c r="F262" s="450"/>
      <c r="G262" s="450"/>
      <c r="H262" s="450"/>
      <c r="I262" s="450"/>
      <c r="J262" s="450"/>
      <c r="K262" s="450"/>
      <c r="L262" s="450"/>
      <c r="M262" s="450"/>
      <c r="N262" s="452"/>
      <c r="O262" s="447"/>
      <c r="P262" s="465" t="s">
        <v>340</v>
      </c>
      <c r="Q262" s="256"/>
      <c r="R262" s="453" t="s">
        <v>312</v>
      </c>
      <c r="S262" s="450"/>
      <c r="T262" s="450"/>
      <c r="U262" s="450"/>
      <c r="V262" s="450"/>
      <c r="W262" s="450"/>
      <c r="X262" s="450"/>
      <c r="Y262" s="450"/>
      <c r="Z262" s="450"/>
      <c r="AA262" s="450"/>
      <c r="AB262" s="450"/>
      <c r="AC262" s="452"/>
      <c r="AD262" s="447"/>
    </row>
    <row r="263" spans="1:30" s="30" customFormat="1">
      <c r="A263" s="154" t="str">
        <f>+A240</f>
        <v>Coach 1</v>
      </c>
      <c r="B263" s="491" t="str">
        <f>IF(+B240="","",B240)</f>
        <v>Joe Smith</v>
      </c>
      <c r="C263" s="594">
        <v>0</v>
      </c>
      <c r="D263" s="595">
        <v>0</v>
      </c>
      <c r="E263" s="595">
        <v>0</v>
      </c>
      <c r="F263" s="595">
        <v>0</v>
      </c>
      <c r="G263" s="595">
        <v>0</v>
      </c>
      <c r="H263" s="595">
        <v>0</v>
      </c>
      <c r="I263" s="595">
        <v>0</v>
      </c>
      <c r="J263" s="595">
        <v>0</v>
      </c>
      <c r="K263" s="595">
        <v>0</v>
      </c>
      <c r="L263" s="595">
        <v>0</v>
      </c>
      <c r="M263" s="595">
        <v>0</v>
      </c>
      <c r="N263" s="596">
        <v>0</v>
      </c>
      <c r="O263" s="467">
        <f>SUM(C263:N263)</f>
        <v>0</v>
      </c>
      <c r="P263" s="154" t="str">
        <f>+P240</f>
        <v>Coach 1</v>
      </c>
      <c r="Q263" s="257" t="s">
        <v>296</v>
      </c>
      <c r="R263" s="594">
        <v>0</v>
      </c>
      <c r="S263" s="595">
        <v>0</v>
      </c>
      <c r="T263" s="595">
        <v>0</v>
      </c>
      <c r="U263" s="595">
        <v>0</v>
      </c>
      <c r="V263" s="595">
        <v>0</v>
      </c>
      <c r="W263" s="595">
        <v>0</v>
      </c>
      <c r="X263" s="595">
        <v>0</v>
      </c>
      <c r="Y263" s="595">
        <v>0</v>
      </c>
      <c r="Z263" s="595">
        <v>0</v>
      </c>
      <c r="AA263" s="595">
        <v>0</v>
      </c>
      <c r="AB263" s="595">
        <v>0</v>
      </c>
      <c r="AC263" s="596">
        <v>0</v>
      </c>
      <c r="AD263" s="467">
        <f>SUM(R263:AC263)</f>
        <v>0</v>
      </c>
    </row>
    <row r="264" spans="1:30" s="30" customFormat="1">
      <c r="A264" s="119" t="str">
        <f t="shared" ref="A264:A272" si="123">+A241</f>
        <v>Coach 2</v>
      </c>
      <c r="B264" s="492" t="str">
        <f t="shared" ref="B264:B272" si="124">IF(+B241="","",B241)</f>
        <v>Todd Lundgren</v>
      </c>
      <c r="C264" s="597">
        <v>0</v>
      </c>
      <c r="D264" s="598">
        <v>0</v>
      </c>
      <c r="E264" s="598">
        <v>0</v>
      </c>
      <c r="F264" s="598">
        <v>0</v>
      </c>
      <c r="G264" s="598">
        <v>0</v>
      </c>
      <c r="H264" s="598">
        <v>0</v>
      </c>
      <c r="I264" s="598">
        <v>0</v>
      </c>
      <c r="J264" s="598">
        <v>0</v>
      </c>
      <c r="K264" s="598">
        <v>0</v>
      </c>
      <c r="L264" s="598">
        <v>0</v>
      </c>
      <c r="M264" s="598">
        <v>0</v>
      </c>
      <c r="N264" s="599">
        <v>0</v>
      </c>
      <c r="O264" s="467">
        <f t="shared" ref="O264:O272" si="125">SUM(C264:N264)</f>
        <v>0</v>
      </c>
      <c r="P264" s="119" t="str">
        <f t="shared" ref="P264:P272" si="126">+P241</f>
        <v>Coach 2</v>
      </c>
      <c r="Q264" s="257" t="s">
        <v>297</v>
      </c>
      <c r="R264" s="597">
        <v>0</v>
      </c>
      <c r="S264" s="598">
        <v>0</v>
      </c>
      <c r="T264" s="598">
        <v>0</v>
      </c>
      <c r="U264" s="598">
        <v>0</v>
      </c>
      <c r="V264" s="598">
        <v>0</v>
      </c>
      <c r="W264" s="598">
        <v>0</v>
      </c>
      <c r="X264" s="598">
        <v>0</v>
      </c>
      <c r="Y264" s="598">
        <v>0</v>
      </c>
      <c r="Z264" s="598">
        <v>0</v>
      </c>
      <c r="AA264" s="598">
        <v>0</v>
      </c>
      <c r="AB264" s="598">
        <v>0</v>
      </c>
      <c r="AC264" s="599">
        <v>0</v>
      </c>
      <c r="AD264" s="467">
        <f t="shared" ref="AD264:AD272" si="127">SUM(R264:AC264)</f>
        <v>0</v>
      </c>
    </row>
    <row r="265" spans="1:30" s="30" customFormat="1">
      <c r="A265" s="119" t="str">
        <f t="shared" si="123"/>
        <v>Assistant Coach</v>
      </c>
      <c r="B265" s="492" t="str">
        <f t="shared" si="124"/>
        <v>Mary James</v>
      </c>
      <c r="C265" s="597">
        <v>0</v>
      </c>
      <c r="D265" s="598">
        <v>0</v>
      </c>
      <c r="E265" s="598">
        <v>0</v>
      </c>
      <c r="F265" s="598">
        <v>0</v>
      </c>
      <c r="G265" s="598">
        <v>0</v>
      </c>
      <c r="H265" s="598">
        <v>0</v>
      </c>
      <c r="I265" s="598">
        <v>0</v>
      </c>
      <c r="J265" s="598">
        <v>0</v>
      </c>
      <c r="K265" s="598">
        <v>0</v>
      </c>
      <c r="L265" s="598">
        <v>0</v>
      </c>
      <c r="M265" s="598">
        <v>0</v>
      </c>
      <c r="N265" s="599">
        <v>0</v>
      </c>
      <c r="O265" s="467">
        <f t="shared" si="125"/>
        <v>0</v>
      </c>
      <c r="P265" s="119" t="str">
        <f t="shared" si="126"/>
        <v>Assistant Coach</v>
      </c>
      <c r="Q265" s="257" t="s">
        <v>298</v>
      </c>
      <c r="R265" s="597">
        <v>0</v>
      </c>
      <c r="S265" s="598">
        <v>0</v>
      </c>
      <c r="T265" s="598">
        <v>0</v>
      </c>
      <c r="U265" s="598">
        <v>0</v>
      </c>
      <c r="V265" s="598">
        <v>0</v>
      </c>
      <c r="W265" s="598">
        <v>0</v>
      </c>
      <c r="X265" s="598">
        <v>0</v>
      </c>
      <c r="Y265" s="598">
        <v>0</v>
      </c>
      <c r="Z265" s="598">
        <v>0</v>
      </c>
      <c r="AA265" s="598">
        <v>0</v>
      </c>
      <c r="AB265" s="598">
        <v>0</v>
      </c>
      <c r="AC265" s="599">
        <v>0</v>
      </c>
      <c r="AD265" s="467">
        <f t="shared" si="127"/>
        <v>0</v>
      </c>
    </row>
    <row r="266" spans="1:30" s="30" customFormat="1">
      <c r="A266" s="119" t="str">
        <f t="shared" si="123"/>
        <v>Referee (2)</v>
      </c>
      <c r="B266" s="492" t="str">
        <f t="shared" si="124"/>
        <v>Mike/Dave</v>
      </c>
      <c r="C266" s="597">
        <v>0</v>
      </c>
      <c r="D266" s="598">
        <v>0</v>
      </c>
      <c r="E266" s="598">
        <v>0</v>
      </c>
      <c r="F266" s="598">
        <v>0</v>
      </c>
      <c r="G266" s="598">
        <v>0</v>
      </c>
      <c r="H266" s="598">
        <v>0</v>
      </c>
      <c r="I266" s="598">
        <v>0</v>
      </c>
      <c r="J266" s="598">
        <v>0</v>
      </c>
      <c r="K266" s="598">
        <v>0</v>
      </c>
      <c r="L266" s="598">
        <v>0</v>
      </c>
      <c r="M266" s="598">
        <v>0</v>
      </c>
      <c r="N266" s="599">
        <v>0</v>
      </c>
      <c r="O266" s="467">
        <f t="shared" si="125"/>
        <v>0</v>
      </c>
      <c r="P266" s="119" t="str">
        <f t="shared" si="126"/>
        <v>Referee (2)</v>
      </c>
      <c r="Q266" s="257" t="s">
        <v>299</v>
      </c>
      <c r="R266" s="597">
        <v>0</v>
      </c>
      <c r="S266" s="598">
        <v>0</v>
      </c>
      <c r="T266" s="598">
        <v>0</v>
      </c>
      <c r="U266" s="598">
        <v>0</v>
      </c>
      <c r="V266" s="598">
        <v>0</v>
      </c>
      <c r="W266" s="598">
        <v>0</v>
      </c>
      <c r="X266" s="598">
        <v>0</v>
      </c>
      <c r="Y266" s="598">
        <v>0</v>
      </c>
      <c r="Z266" s="598">
        <v>0</v>
      </c>
      <c r="AA266" s="598">
        <v>0</v>
      </c>
      <c r="AB266" s="598">
        <v>0</v>
      </c>
      <c r="AC266" s="599">
        <v>0</v>
      </c>
      <c r="AD266" s="467">
        <f t="shared" si="127"/>
        <v>0</v>
      </c>
    </row>
    <row r="267" spans="1:30" s="30" customFormat="1">
      <c r="A267" s="119" t="str">
        <f t="shared" si="123"/>
        <v>Ticket Takers</v>
      </c>
      <c r="B267" s="492" t="str">
        <f t="shared" si="124"/>
        <v>Marla/Jan/Rob</v>
      </c>
      <c r="C267" s="597">
        <v>0</v>
      </c>
      <c r="D267" s="598">
        <v>0</v>
      </c>
      <c r="E267" s="598">
        <v>0</v>
      </c>
      <c r="F267" s="598">
        <v>0</v>
      </c>
      <c r="G267" s="598">
        <v>0</v>
      </c>
      <c r="H267" s="598">
        <v>0</v>
      </c>
      <c r="I267" s="598">
        <v>0</v>
      </c>
      <c r="J267" s="598">
        <v>0</v>
      </c>
      <c r="K267" s="598">
        <v>0</v>
      </c>
      <c r="L267" s="598">
        <v>0</v>
      </c>
      <c r="M267" s="598">
        <v>0</v>
      </c>
      <c r="N267" s="599">
        <v>0</v>
      </c>
      <c r="O267" s="467">
        <f t="shared" si="125"/>
        <v>0</v>
      </c>
      <c r="P267" s="119" t="str">
        <f t="shared" si="126"/>
        <v>Ticket Takers</v>
      </c>
      <c r="Q267" s="257" t="s">
        <v>304</v>
      </c>
      <c r="R267" s="597">
        <v>0</v>
      </c>
      <c r="S267" s="598">
        <v>0</v>
      </c>
      <c r="T267" s="598">
        <v>0</v>
      </c>
      <c r="U267" s="598">
        <v>0</v>
      </c>
      <c r="V267" s="598">
        <v>0</v>
      </c>
      <c r="W267" s="598">
        <v>0</v>
      </c>
      <c r="X267" s="598">
        <v>0</v>
      </c>
      <c r="Y267" s="598">
        <v>0</v>
      </c>
      <c r="Z267" s="598">
        <v>0</v>
      </c>
      <c r="AA267" s="598">
        <v>0</v>
      </c>
      <c r="AB267" s="598">
        <v>0</v>
      </c>
      <c r="AC267" s="599">
        <v>0</v>
      </c>
      <c r="AD267" s="467">
        <f t="shared" si="127"/>
        <v>0</v>
      </c>
    </row>
    <row r="268" spans="1:30" s="30" customFormat="1">
      <c r="A268" s="119" t="str">
        <f t="shared" si="123"/>
        <v>Refreshment Booth</v>
      </c>
      <c r="B268" s="492" t="str">
        <f t="shared" si="124"/>
        <v>TBA</v>
      </c>
      <c r="C268" s="597">
        <v>0</v>
      </c>
      <c r="D268" s="598">
        <v>0</v>
      </c>
      <c r="E268" s="598">
        <v>0</v>
      </c>
      <c r="F268" s="598">
        <v>0</v>
      </c>
      <c r="G268" s="598">
        <v>0</v>
      </c>
      <c r="H268" s="598">
        <v>0</v>
      </c>
      <c r="I268" s="598">
        <v>0</v>
      </c>
      <c r="J268" s="598">
        <v>0</v>
      </c>
      <c r="K268" s="598">
        <v>0</v>
      </c>
      <c r="L268" s="598">
        <v>0</v>
      </c>
      <c r="M268" s="598">
        <v>0</v>
      </c>
      <c r="N268" s="599">
        <v>0</v>
      </c>
      <c r="O268" s="467">
        <f t="shared" si="125"/>
        <v>0</v>
      </c>
      <c r="P268" s="119" t="str">
        <f t="shared" si="126"/>
        <v>Refreshment Booth</v>
      </c>
      <c r="Q268" s="257" t="s">
        <v>308</v>
      </c>
      <c r="R268" s="597">
        <v>0</v>
      </c>
      <c r="S268" s="598">
        <v>0</v>
      </c>
      <c r="T268" s="598">
        <v>0</v>
      </c>
      <c r="U268" s="598">
        <v>0</v>
      </c>
      <c r="V268" s="598">
        <v>0</v>
      </c>
      <c r="W268" s="598">
        <v>0</v>
      </c>
      <c r="X268" s="598">
        <v>0</v>
      </c>
      <c r="Y268" s="598">
        <v>0</v>
      </c>
      <c r="Z268" s="598">
        <v>0</v>
      </c>
      <c r="AA268" s="598">
        <v>0</v>
      </c>
      <c r="AB268" s="598">
        <v>0</v>
      </c>
      <c r="AC268" s="599">
        <v>0</v>
      </c>
      <c r="AD268" s="467">
        <f t="shared" si="127"/>
        <v>0</v>
      </c>
    </row>
    <row r="269" spans="1:30" s="30" customFormat="1">
      <c r="A269" s="119" t="str">
        <f t="shared" si="123"/>
        <v>Custodian</v>
      </c>
      <c r="B269" s="492" t="str">
        <f t="shared" si="124"/>
        <v>Tom Collins</v>
      </c>
      <c r="C269" s="597">
        <v>0</v>
      </c>
      <c r="D269" s="598">
        <v>0</v>
      </c>
      <c r="E269" s="598">
        <v>0</v>
      </c>
      <c r="F269" s="598">
        <v>0</v>
      </c>
      <c r="G269" s="598">
        <v>0</v>
      </c>
      <c r="H269" s="598">
        <v>0</v>
      </c>
      <c r="I269" s="598">
        <v>0</v>
      </c>
      <c r="J269" s="598">
        <v>0</v>
      </c>
      <c r="K269" s="598">
        <v>0</v>
      </c>
      <c r="L269" s="598">
        <v>0</v>
      </c>
      <c r="M269" s="598">
        <v>0</v>
      </c>
      <c r="N269" s="599">
        <v>0</v>
      </c>
      <c r="O269" s="467">
        <f t="shared" si="125"/>
        <v>0</v>
      </c>
      <c r="P269" s="119" t="str">
        <f t="shared" si="126"/>
        <v>Custodian</v>
      </c>
      <c r="Q269" s="257" t="s">
        <v>307</v>
      </c>
      <c r="R269" s="597">
        <v>0</v>
      </c>
      <c r="S269" s="598">
        <v>0</v>
      </c>
      <c r="T269" s="598">
        <v>0</v>
      </c>
      <c r="U269" s="598">
        <v>0</v>
      </c>
      <c r="V269" s="598">
        <v>0</v>
      </c>
      <c r="W269" s="598">
        <v>0</v>
      </c>
      <c r="X269" s="598">
        <v>0</v>
      </c>
      <c r="Y269" s="598">
        <v>0</v>
      </c>
      <c r="Z269" s="598">
        <v>0</v>
      </c>
      <c r="AA269" s="598">
        <v>0</v>
      </c>
      <c r="AB269" s="598">
        <v>0</v>
      </c>
      <c r="AC269" s="599">
        <v>0</v>
      </c>
      <c r="AD269" s="467">
        <f t="shared" si="127"/>
        <v>0</v>
      </c>
    </row>
    <row r="270" spans="1:30" s="30" customFormat="1">
      <c r="A270" s="119" t="str">
        <f t="shared" si="123"/>
        <v>Guest Athlete</v>
      </c>
      <c r="B270" s="492" t="str">
        <f t="shared" si="124"/>
        <v>Arnold S.</v>
      </c>
      <c r="C270" s="597">
        <v>0</v>
      </c>
      <c r="D270" s="598">
        <v>0</v>
      </c>
      <c r="E270" s="598">
        <v>0</v>
      </c>
      <c r="F270" s="598">
        <v>0</v>
      </c>
      <c r="G270" s="598">
        <v>0</v>
      </c>
      <c r="H270" s="598">
        <v>0</v>
      </c>
      <c r="I270" s="598">
        <v>0</v>
      </c>
      <c r="J270" s="598">
        <v>0</v>
      </c>
      <c r="K270" s="598">
        <v>0</v>
      </c>
      <c r="L270" s="598">
        <v>0</v>
      </c>
      <c r="M270" s="598">
        <v>0</v>
      </c>
      <c r="N270" s="599">
        <v>0</v>
      </c>
      <c r="O270" s="467">
        <f t="shared" si="125"/>
        <v>0</v>
      </c>
      <c r="P270" s="119" t="str">
        <f t="shared" si="126"/>
        <v>Guest Athlete</v>
      </c>
      <c r="Q270" s="257"/>
      <c r="R270" s="597">
        <v>0</v>
      </c>
      <c r="S270" s="598">
        <v>0</v>
      </c>
      <c r="T270" s="598">
        <v>0</v>
      </c>
      <c r="U270" s="598">
        <v>0</v>
      </c>
      <c r="V270" s="598">
        <v>0</v>
      </c>
      <c r="W270" s="598">
        <v>0</v>
      </c>
      <c r="X270" s="598">
        <v>0</v>
      </c>
      <c r="Y270" s="598">
        <v>0</v>
      </c>
      <c r="Z270" s="598">
        <v>0</v>
      </c>
      <c r="AA270" s="598">
        <v>0</v>
      </c>
      <c r="AB270" s="598">
        <v>0</v>
      </c>
      <c r="AC270" s="599">
        <v>0</v>
      </c>
      <c r="AD270" s="467">
        <f t="shared" si="127"/>
        <v>0</v>
      </c>
    </row>
    <row r="271" spans="1:30" s="30" customFormat="1">
      <c r="A271" s="119" t="str">
        <f t="shared" si="123"/>
        <v>Position #9</v>
      </c>
      <c r="B271" s="492" t="str">
        <f t="shared" si="124"/>
        <v/>
      </c>
      <c r="C271" s="597">
        <v>0</v>
      </c>
      <c r="D271" s="598">
        <v>0</v>
      </c>
      <c r="E271" s="598">
        <v>0</v>
      </c>
      <c r="F271" s="598">
        <v>0</v>
      </c>
      <c r="G271" s="598">
        <v>0</v>
      </c>
      <c r="H271" s="598">
        <v>0</v>
      </c>
      <c r="I271" s="598">
        <v>0</v>
      </c>
      <c r="J271" s="598">
        <v>0</v>
      </c>
      <c r="K271" s="598">
        <v>0</v>
      </c>
      <c r="L271" s="598">
        <v>0</v>
      </c>
      <c r="M271" s="598">
        <v>0</v>
      </c>
      <c r="N271" s="599">
        <v>0</v>
      </c>
      <c r="O271" s="467">
        <f t="shared" si="125"/>
        <v>0</v>
      </c>
      <c r="P271" s="119" t="str">
        <f t="shared" si="126"/>
        <v>Position #9</v>
      </c>
      <c r="Q271" s="257"/>
      <c r="R271" s="597">
        <v>0</v>
      </c>
      <c r="S271" s="598">
        <v>0</v>
      </c>
      <c r="T271" s="598">
        <v>0</v>
      </c>
      <c r="U271" s="598">
        <v>0</v>
      </c>
      <c r="V271" s="598">
        <v>0</v>
      </c>
      <c r="W271" s="598">
        <v>0</v>
      </c>
      <c r="X271" s="598">
        <v>0</v>
      </c>
      <c r="Y271" s="598">
        <v>0</v>
      </c>
      <c r="Z271" s="598">
        <v>0</v>
      </c>
      <c r="AA271" s="598">
        <v>0</v>
      </c>
      <c r="AB271" s="598">
        <v>0</v>
      </c>
      <c r="AC271" s="599">
        <v>0</v>
      </c>
      <c r="AD271" s="467">
        <f t="shared" si="127"/>
        <v>0</v>
      </c>
    </row>
    <row r="272" spans="1:30" s="30" customFormat="1">
      <c r="A272" s="49" t="str">
        <f t="shared" si="123"/>
        <v>Position #10</v>
      </c>
      <c r="B272" s="493" t="str">
        <f t="shared" si="124"/>
        <v/>
      </c>
      <c r="C272" s="600">
        <v>0</v>
      </c>
      <c r="D272" s="601">
        <v>0</v>
      </c>
      <c r="E272" s="601">
        <v>0</v>
      </c>
      <c r="F272" s="601">
        <v>0</v>
      </c>
      <c r="G272" s="601">
        <v>0</v>
      </c>
      <c r="H272" s="601">
        <v>0</v>
      </c>
      <c r="I272" s="601">
        <v>0</v>
      </c>
      <c r="J272" s="601">
        <v>0</v>
      </c>
      <c r="K272" s="601">
        <v>0</v>
      </c>
      <c r="L272" s="601">
        <v>0</v>
      </c>
      <c r="M272" s="601">
        <v>0</v>
      </c>
      <c r="N272" s="602">
        <v>0</v>
      </c>
      <c r="O272" s="468">
        <f t="shared" si="125"/>
        <v>0</v>
      </c>
      <c r="P272" s="49" t="str">
        <f t="shared" si="126"/>
        <v>Position #10</v>
      </c>
      <c r="Q272" s="117"/>
      <c r="R272" s="600">
        <v>0</v>
      </c>
      <c r="S272" s="601">
        <v>0</v>
      </c>
      <c r="T272" s="601">
        <v>0</v>
      </c>
      <c r="U272" s="601">
        <v>0</v>
      </c>
      <c r="V272" s="601">
        <v>0</v>
      </c>
      <c r="W272" s="601">
        <v>0</v>
      </c>
      <c r="X272" s="601">
        <v>0</v>
      </c>
      <c r="Y272" s="601">
        <v>0</v>
      </c>
      <c r="Z272" s="601">
        <v>0</v>
      </c>
      <c r="AA272" s="601">
        <v>0</v>
      </c>
      <c r="AB272" s="601">
        <v>0</v>
      </c>
      <c r="AC272" s="602">
        <v>0</v>
      </c>
      <c r="AD272" s="468">
        <f t="shared" si="127"/>
        <v>0</v>
      </c>
    </row>
    <row r="273" spans="1:30" s="30" customFormat="1">
      <c r="A273" s="119" t="s">
        <v>313</v>
      </c>
      <c r="B273" s="118"/>
      <c r="C273" s="486">
        <f t="shared" ref="C273:O273" si="128">SUM(C263:C272)</f>
        <v>0</v>
      </c>
      <c r="D273" s="486">
        <f t="shared" si="128"/>
        <v>0</v>
      </c>
      <c r="E273" s="486">
        <f t="shared" si="128"/>
        <v>0</v>
      </c>
      <c r="F273" s="486">
        <f t="shared" si="128"/>
        <v>0</v>
      </c>
      <c r="G273" s="486">
        <f t="shared" si="128"/>
        <v>0</v>
      </c>
      <c r="H273" s="486">
        <f t="shared" si="128"/>
        <v>0</v>
      </c>
      <c r="I273" s="486">
        <f t="shared" si="128"/>
        <v>0</v>
      </c>
      <c r="J273" s="486">
        <f t="shared" si="128"/>
        <v>0</v>
      </c>
      <c r="K273" s="486">
        <f t="shared" si="128"/>
        <v>0</v>
      </c>
      <c r="L273" s="486">
        <f t="shared" si="128"/>
        <v>0</v>
      </c>
      <c r="M273" s="486">
        <f t="shared" si="128"/>
        <v>0</v>
      </c>
      <c r="N273" s="486">
        <f t="shared" si="128"/>
        <v>0</v>
      </c>
      <c r="O273" s="486">
        <f t="shared" si="128"/>
        <v>0</v>
      </c>
      <c r="P273" s="119" t="s">
        <v>313</v>
      </c>
      <c r="Q273" s="118"/>
      <c r="R273" s="486">
        <f t="shared" ref="R273:AD273" si="129">SUM(R263:R272)</f>
        <v>0</v>
      </c>
      <c r="S273" s="486">
        <f t="shared" si="129"/>
        <v>0</v>
      </c>
      <c r="T273" s="486">
        <f t="shared" si="129"/>
        <v>0</v>
      </c>
      <c r="U273" s="486">
        <f t="shared" si="129"/>
        <v>0</v>
      </c>
      <c r="V273" s="486">
        <f t="shared" si="129"/>
        <v>0</v>
      </c>
      <c r="W273" s="486">
        <f t="shared" si="129"/>
        <v>0</v>
      </c>
      <c r="X273" s="486">
        <f t="shared" si="129"/>
        <v>0</v>
      </c>
      <c r="Y273" s="486">
        <f t="shared" si="129"/>
        <v>0</v>
      </c>
      <c r="Z273" s="486">
        <f t="shared" si="129"/>
        <v>0</v>
      </c>
      <c r="AA273" s="486">
        <f t="shared" si="129"/>
        <v>0</v>
      </c>
      <c r="AB273" s="486">
        <f t="shared" si="129"/>
        <v>0</v>
      </c>
      <c r="AC273" s="486">
        <f t="shared" si="129"/>
        <v>0</v>
      </c>
      <c r="AD273" s="486">
        <f t="shared" si="129"/>
        <v>0</v>
      </c>
    </row>
    <row r="274" spans="1:30" s="30" customFormat="1">
      <c r="A274" s="391"/>
      <c r="B274" s="118"/>
      <c r="C274" s="454"/>
      <c r="D274" s="259"/>
      <c r="E274" s="259"/>
      <c r="F274" s="259"/>
      <c r="G274" s="259"/>
      <c r="H274" s="259"/>
      <c r="I274" s="259"/>
      <c r="J274" s="259"/>
      <c r="K274" s="259"/>
      <c r="L274" s="259"/>
      <c r="M274" s="259"/>
      <c r="N274" s="259"/>
      <c r="O274" s="33"/>
      <c r="P274" s="391"/>
      <c r="Q274" s="118"/>
      <c r="R274" s="454"/>
      <c r="S274" s="259"/>
      <c r="T274" s="259"/>
      <c r="U274" s="259"/>
      <c r="V274" s="259"/>
      <c r="W274" s="259"/>
      <c r="X274" s="259"/>
      <c r="Y274" s="259"/>
      <c r="Z274" s="259"/>
      <c r="AA274" s="259"/>
      <c r="AB274" s="259"/>
      <c r="AC274" s="259"/>
      <c r="AD274" s="33"/>
    </row>
    <row r="275" spans="1:30" s="240" customFormat="1">
      <c r="A275" s="51"/>
      <c r="B275" s="51"/>
      <c r="C275" s="447"/>
      <c r="D275" s="447"/>
      <c r="E275" s="447"/>
      <c r="F275" s="447"/>
      <c r="G275" s="447"/>
      <c r="H275" s="447"/>
      <c r="I275" s="447"/>
      <c r="J275" s="447"/>
      <c r="K275" s="447"/>
      <c r="L275" s="447"/>
      <c r="M275" s="447"/>
      <c r="N275" s="447"/>
      <c r="O275" s="447"/>
      <c r="P275" s="51"/>
      <c r="Q275" s="51"/>
      <c r="R275" s="447"/>
      <c r="S275" s="447"/>
      <c r="T275" s="447"/>
      <c r="U275" s="447"/>
      <c r="V275" s="447"/>
      <c r="W275" s="447"/>
      <c r="X275" s="447"/>
      <c r="Y275" s="447"/>
      <c r="Z275" s="447"/>
      <c r="AA275" s="447"/>
      <c r="AB275" s="447"/>
      <c r="AC275" s="447"/>
      <c r="AD275" s="447"/>
    </row>
    <row r="276" spans="1:30" s="30" customFormat="1" ht="18">
      <c r="A276" s="465" t="s">
        <v>339</v>
      </c>
      <c r="B276" s="60"/>
      <c r="C276" s="60"/>
      <c r="D276" s="60"/>
      <c r="E276" s="60"/>
      <c r="F276" s="60"/>
      <c r="G276" s="60"/>
      <c r="H276" s="60"/>
      <c r="I276" s="60"/>
      <c r="J276" s="60"/>
      <c r="K276" s="60"/>
      <c r="L276" s="60"/>
      <c r="M276" s="60"/>
      <c r="N276" s="60"/>
      <c r="O276" s="447"/>
      <c r="P276" s="465" t="s">
        <v>339</v>
      </c>
      <c r="Q276" s="60"/>
      <c r="R276" s="60"/>
      <c r="S276" s="60"/>
      <c r="T276" s="60"/>
      <c r="U276" s="60"/>
      <c r="V276" s="60"/>
      <c r="W276" s="60"/>
      <c r="X276" s="60"/>
      <c r="Y276" s="60"/>
      <c r="Z276" s="60"/>
      <c r="AA276" s="60"/>
      <c r="AB276" s="60"/>
      <c r="AC276" s="60"/>
      <c r="AD276" s="447"/>
    </row>
    <row r="277" spans="1:30" s="30" customFormat="1">
      <c r="A277" s="60" t="s">
        <v>312</v>
      </c>
      <c r="B277" s="60"/>
      <c r="C277" s="591">
        <f>+C273</f>
        <v>0</v>
      </c>
      <c r="D277" s="591">
        <f t="shared" ref="D277:N277" si="130">+D273</f>
        <v>0</v>
      </c>
      <c r="E277" s="591">
        <f t="shared" si="130"/>
        <v>0</v>
      </c>
      <c r="F277" s="591">
        <f t="shared" si="130"/>
        <v>0</v>
      </c>
      <c r="G277" s="591">
        <f t="shared" si="130"/>
        <v>0</v>
      </c>
      <c r="H277" s="591">
        <f t="shared" si="130"/>
        <v>0</v>
      </c>
      <c r="I277" s="591">
        <f t="shared" si="130"/>
        <v>0</v>
      </c>
      <c r="J277" s="591">
        <f t="shared" si="130"/>
        <v>0</v>
      </c>
      <c r="K277" s="591">
        <f t="shared" si="130"/>
        <v>0</v>
      </c>
      <c r="L277" s="591">
        <f t="shared" si="130"/>
        <v>0</v>
      </c>
      <c r="M277" s="591">
        <f t="shared" si="130"/>
        <v>0</v>
      </c>
      <c r="N277" s="591">
        <f t="shared" si="130"/>
        <v>0</v>
      </c>
      <c r="O277" s="276">
        <f>SUM(C277:N277)</f>
        <v>0</v>
      </c>
      <c r="P277" s="60" t="s">
        <v>312</v>
      </c>
      <c r="Q277" s="60"/>
      <c r="R277" s="591">
        <f>+R273</f>
        <v>0</v>
      </c>
      <c r="S277" s="591">
        <f t="shared" ref="S277:AC277" si="131">+S273</f>
        <v>0</v>
      </c>
      <c r="T277" s="591">
        <f t="shared" si="131"/>
        <v>0</v>
      </c>
      <c r="U277" s="591">
        <f t="shared" si="131"/>
        <v>0</v>
      </c>
      <c r="V277" s="591">
        <f t="shared" si="131"/>
        <v>0</v>
      </c>
      <c r="W277" s="591">
        <f t="shared" si="131"/>
        <v>0</v>
      </c>
      <c r="X277" s="591">
        <f t="shared" si="131"/>
        <v>0</v>
      </c>
      <c r="Y277" s="591">
        <f t="shared" si="131"/>
        <v>0</v>
      </c>
      <c r="Z277" s="591">
        <f t="shared" si="131"/>
        <v>0</v>
      </c>
      <c r="AA277" s="591">
        <f t="shared" si="131"/>
        <v>0</v>
      </c>
      <c r="AB277" s="591">
        <f t="shared" si="131"/>
        <v>0</v>
      </c>
      <c r="AC277" s="591">
        <f t="shared" si="131"/>
        <v>0</v>
      </c>
      <c r="AD277" s="276">
        <f>SUM(R277:AC277)</f>
        <v>0</v>
      </c>
    </row>
    <row r="278" spans="1:30" s="30" customFormat="1">
      <c r="A278" s="292" t="s">
        <v>287</v>
      </c>
      <c r="B278" s="292"/>
      <c r="C278" s="592">
        <v>0</v>
      </c>
      <c r="D278" s="592">
        <v>0</v>
      </c>
      <c r="E278" s="592">
        <v>0</v>
      </c>
      <c r="F278" s="592">
        <v>0</v>
      </c>
      <c r="G278" s="592">
        <v>0</v>
      </c>
      <c r="H278" s="592">
        <v>0</v>
      </c>
      <c r="I278" s="592">
        <v>0</v>
      </c>
      <c r="J278" s="592">
        <v>0</v>
      </c>
      <c r="K278" s="592">
        <v>0</v>
      </c>
      <c r="L278" s="592">
        <v>0</v>
      </c>
      <c r="M278" s="592">
        <v>0</v>
      </c>
      <c r="N278" s="592">
        <v>0</v>
      </c>
      <c r="O278" s="276">
        <f>SUM(C278:N278)</f>
        <v>0</v>
      </c>
      <c r="P278" s="292" t="s">
        <v>287</v>
      </c>
      <c r="Q278" s="292"/>
      <c r="R278" s="592">
        <v>0</v>
      </c>
      <c r="S278" s="592">
        <v>0</v>
      </c>
      <c r="T278" s="592">
        <v>0</v>
      </c>
      <c r="U278" s="592">
        <v>0</v>
      </c>
      <c r="V278" s="592">
        <v>0</v>
      </c>
      <c r="W278" s="592">
        <v>0</v>
      </c>
      <c r="X278" s="592">
        <v>0</v>
      </c>
      <c r="Y278" s="592">
        <v>0</v>
      </c>
      <c r="Z278" s="592">
        <v>0</v>
      </c>
      <c r="AA278" s="592">
        <v>0</v>
      </c>
      <c r="AB278" s="592">
        <v>0</v>
      </c>
      <c r="AC278" s="592">
        <v>0</v>
      </c>
      <c r="AD278" s="276">
        <f>SUM(R278:AC278)</f>
        <v>0</v>
      </c>
    </row>
    <row r="279" spans="1:30" s="30" customFormat="1">
      <c r="A279" s="292" t="s">
        <v>315</v>
      </c>
      <c r="B279" s="292"/>
      <c r="C279" s="592">
        <v>0</v>
      </c>
      <c r="D279" s="592">
        <v>0</v>
      </c>
      <c r="E279" s="592">
        <v>0</v>
      </c>
      <c r="F279" s="592">
        <v>0</v>
      </c>
      <c r="G279" s="592">
        <v>0</v>
      </c>
      <c r="H279" s="592">
        <v>0</v>
      </c>
      <c r="I279" s="592">
        <v>0</v>
      </c>
      <c r="J279" s="592">
        <v>0</v>
      </c>
      <c r="K279" s="592">
        <v>0</v>
      </c>
      <c r="L279" s="592">
        <v>0</v>
      </c>
      <c r="M279" s="592">
        <v>0</v>
      </c>
      <c r="N279" s="592">
        <v>0</v>
      </c>
      <c r="O279" s="276">
        <f>SUM(C279:N279)</f>
        <v>0</v>
      </c>
      <c r="P279" s="292" t="s">
        <v>315</v>
      </c>
      <c r="Q279" s="292"/>
      <c r="R279" s="592">
        <v>0</v>
      </c>
      <c r="S279" s="592">
        <v>0</v>
      </c>
      <c r="T279" s="592">
        <v>0</v>
      </c>
      <c r="U279" s="592">
        <v>0</v>
      </c>
      <c r="V279" s="592">
        <v>0</v>
      </c>
      <c r="W279" s="592">
        <v>0</v>
      </c>
      <c r="X279" s="592">
        <v>0</v>
      </c>
      <c r="Y279" s="592">
        <v>0</v>
      </c>
      <c r="Z279" s="592">
        <v>0</v>
      </c>
      <c r="AA279" s="592">
        <v>0</v>
      </c>
      <c r="AB279" s="592">
        <v>0</v>
      </c>
      <c r="AC279" s="592">
        <v>0</v>
      </c>
      <c r="AD279" s="276">
        <f>SUM(R279:AC279)</f>
        <v>0</v>
      </c>
    </row>
    <row r="280" spans="1:30" s="30" customFormat="1">
      <c r="A280" s="292" t="s">
        <v>320</v>
      </c>
      <c r="B280" s="292"/>
      <c r="C280" s="592">
        <v>0</v>
      </c>
      <c r="D280" s="592">
        <v>0</v>
      </c>
      <c r="E280" s="592">
        <v>0</v>
      </c>
      <c r="F280" s="592">
        <v>0</v>
      </c>
      <c r="G280" s="592">
        <v>0</v>
      </c>
      <c r="H280" s="592">
        <v>0</v>
      </c>
      <c r="I280" s="592">
        <v>0</v>
      </c>
      <c r="J280" s="592">
        <v>0</v>
      </c>
      <c r="K280" s="592">
        <v>0</v>
      </c>
      <c r="L280" s="592">
        <v>0</v>
      </c>
      <c r="M280" s="592">
        <v>0</v>
      </c>
      <c r="N280" s="592">
        <v>0</v>
      </c>
      <c r="O280" s="276">
        <f>SUM(C280:N280)</f>
        <v>0</v>
      </c>
      <c r="P280" s="292" t="s">
        <v>320</v>
      </c>
      <c r="Q280" s="292"/>
      <c r="R280" s="592">
        <v>0</v>
      </c>
      <c r="S280" s="592">
        <v>0</v>
      </c>
      <c r="T280" s="592">
        <v>0</v>
      </c>
      <c r="U280" s="592">
        <v>0</v>
      </c>
      <c r="V280" s="592">
        <v>0</v>
      </c>
      <c r="W280" s="592">
        <v>0</v>
      </c>
      <c r="X280" s="592">
        <v>0</v>
      </c>
      <c r="Y280" s="592">
        <v>0</v>
      </c>
      <c r="Z280" s="592">
        <v>0</v>
      </c>
      <c r="AA280" s="592">
        <v>0</v>
      </c>
      <c r="AB280" s="592">
        <v>0</v>
      </c>
      <c r="AC280" s="592">
        <v>0</v>
      </c>
      <c r="AD280" s="276">
        <f>SUM(R280:AC280)</f>
        <v>0</v>
      </c>
    </row>
    <row r="281" spans="1:30" s="30" customFormat="1">
      <c r="A281" s="292" t="s">
        <v>316</v>
      </c>
      <c r="B281" s="292"/>
      <c r="C281" s="592">
        <v>0</v>
      </c>
      <c r="D281" s="592">
        <v>0</v>
      </c>
      <c r="E281" s="592">
        <v>0</v>
      </c>
      <c r="F281" s="592">
        <v>0</v>
      </c>
      <c r="G281" s="592">
        <v>0</v>
      </c>
      <c r="H281" s="592">
        <v>0</v>
      </c>
      <c r="I281" s="592">
        <v>0</v>
      </c>
      <c r="J281" s="592">
        <v>0</v>
      </c>
      <c r="K281" s="592">
        <v>0</v>
      </c>
      <c r="L281" s="592">
        <v>0</v>
      </c>
      <c r="M281" s="592">
        <v>0</v>
      </c>
      <c r="N281" s="592">
        <v>0</v>
      </c>
      <c r="O281" s="276"/>
      <c r="P281" s="292" t="s">
        <v>316</v>
      </c>
      <c r="Q281" s="292"/>
      <c r="R281" s="592">
        <v>0</v>
      </c>
      <c r="S281" s="592">
        <v>0</v>
      </c>
      <c r="T281" s="592">
        <v>0</v>
      </c>
      <c r="U281" s="592">
        <v>0</v>
      </c>
      <c r="V281" s="592">
        <v>0</v>
      </c>
      <c r="W281" s="592">
        <v>0</v>
      </c>
      <c r="X281" s="592">
        <v>0</v>
      </c>
      <c r="Y281" s="592">
        <v>0</v>
      </c>
      <c r="Z281" s="592">
        <v>0</v>
      </c>
      <c r="AA281" s="592">
        <v>0</v>
      </c>
      <c r="AB281" s="592">
        <v>0</v>
      </c>
      <c r="AC281" s="592">
        <v>0</v>
      </c>
      <c r="AD281" s="276"/>
    </row>
    <row r="282" spans="1:30" s="30" customFormat="1">
      <c r="A282" s="292" t="s">
        <v>317</v>
      </c>
      <c r="B282" s="292"/>
      <c r="C282" s="592">
        <v>0</v>
      </c>
      <c r="D282" s="592">
        <v>0</v>
      </c>
      <c r="E282" s="592">
        <v>0</v>
      </c>
      <c r="F282" s="592">
        <v>0</v>
      </c>
      <c r="G282" s="592">
        <v>0</v>
      </c>
      <c r="H282" s="592">
        <v>0</v>
      </c>
      <c r="I282" s="592">
        <v>0</v>
      </c>
      <c r="J282" s="592">
        <v>0</v>
      </c>
      <c r="K282" s="592">
        <v>0</v>
      </c>
      <c r="L282" s="592">
        <v>0</v>
      </c>
      <c r="M282" s="592">
        <v>0</v>
      </c>
      <c r="N282" s="592">
        <v>0</v>
      </c>
      <c r="O282" s="276"/>
      <c r="P282" s="292" t="s">
        <v>317</v>
      </c>
      <c r="Q282" s="292"/>
      <c r="R282" s="592">
        <v>0</v>
      </c>
      <c r="S282" s="592">
        <v>0</v>
      </c>
      <c r="T282" s="592">
        <v>0</v>
      </c>
      <c r="U282" s="592">
        <v>0</v>
      </c>
      <c r="V282" s="592">
        <v>0</v>
      </c>
      <c r="W282" s="592">
        <v>0</v>
      </c>
      <c r="X282" s="592">
        <v>0</v>
      </c>
      <c r="Y282" s="592">
        <v>0</v>
      </c>
      <c r="Z282" s="592">
        <v>0</v>
      </c>
      <c r="AA282" s="592">
        <v>0</v>
      </c>
      <c r="AB282" s="592">
        <v>0</v>
      </c>
      <c r="AC282" s="592">
        <v>0</v>
      </c>
      <c r="AD282" s="276"/>
    </row>
    <row r="283" spans="1:30" s="30" customFormat="1">
      <c r="A283" s="292" t="s">
        <v>318</v>
      </c>
      <c r="B283" s="292"/>
      <c r="C283" s="592">
        <v>0</v>
      </c>
      <c r="D283" s="592">
        <v>0</v>
      </c>
      <c r="E283" s="592">
        <v>0</v>
      </c>
      <c r="F283" s="592">
        <v>0</v>
      </c>
      <c r="G283" s="592">
        <v>0</v>
      </c>
      <c r="H283" s="592">
        <v>0</v>
      </c>
      <c r="I283" s="592">
        <v>0</v>
      </c>
      <c r="J283" s="592">
        <v>0</v>
      </c>
      <c r="K283" s="592">
        <v>0</v>
      </c>
      <c r="L283" s="592">
        <v>0</v>
      </c>
      <c r="M283" s="592">
        <v>0</v>
      </c>
      <c r="N283" s="592">
        <v>0</v>
      </c>
      <c r="O283" s="276"/>
      <c r="P283" s="292" t="s">
        <v>318</v>
      </c>
      <c r="Q283" s="292"/>
      <c r="R283" s="592">
        <v>0</v>
      </c>
      <c r="S283" s="592">
        <v>0</v>
      </c>
      <c r="T283" s="592">
        <v>0</v>
      </c>
      <c r="U283" s="592">
        <v>0</v>
      </c>
      <c r="V283" s="592">
        <v>0</v>
      </c>
      <c r="W283" s="592">
        <v>0</v>
      </c>
      <c r="X283" s="592">
        <v>0</v>
      </c>
      <c r="Y283" s="592">
        <v>0</v>
      </c>
      <c r="Z283" s="592">
        <v>0</v>
      </c>
      <c r="AA283" s="592">
        <v>0</v>
      </c>
      <c r="AB283" s="592">
        <v>0</v>
      </c>
      <c r="AC283" s="592">
        <v>0</v>
      </c>
      <c r="AD283" s="276"/>
    </row>
    <row r="284" spans="1:30" s="30" customFormat="1">
      <c r="A284" s="292" t="s">
        <v>319</v>
      </c>
      <c r="B284" s="292"/>
      <c r="C284" s="592">
        <v>0</v>
      </c>
      <c r="D284" s="592">
        <v>0</v>
      </c>
      <c r="E284" s="592">
        <v>0</v>
      </c>
      <c r="F284" s="592">
        <v>0</v>
      </c>
      <c r="G284" s="592">
        <v>0</v>
      </c>
      <c r="H284" s="592">
        <v>0</v>
      </c>
      <c r="I284" s="592">
        <v>0</v>
      </c>
      <c r="J284" s="592">
        <v>0</v>
      </c>
      <c r="K284" s="592">
        <v>0</v>
      </c>
      <c r="L284" s="592">
        <v>0</v>
      </c>
      <c r="M284" s="592">
        <v>0</v>
      </c>
      <c r="N284" s="592">
        <v>0</v>
      </c>
      <c r="O284" s="276"/>
      <c r="P284" s="292" t="s">
        <v>319</v>
      </c>
      <c r="Q284" s="292"/>
      <c r="R284" s="592">
        <v>0</v>
      </c>
      <c r="S284" s="592">
        <v>0</v>
      </c>
      <c r="T284" s="592">
        <v>0</v>
      </c>
      <c r="U284" s="592">
        <v>0</v>
      </c>
      <c r="V284" s="592">
        <v>0</v>
      </c>
      <c r="W284" s="592">
        <v>0</v>
      </c>
      <c r="X284" s="592">
        <v>0</v>
      </c>
      <c r="Y284" s="592">
        <v>0</v>
      </c>
      <c r="Z284" s="592">
        <v>0</v>
      </c>
      <c r="AA284" s="592">
        <v>0</v>
      </c>
      <c r="AB284" s="592">
        <v>0</v>
      </c>
      <c r="AC284" s="592">
        <v>0</v>
      </c>
      <c r="AD284" s="276"/>
    </row>
    <row r="285" spans="1:30" s="30" customFormat="1">
      <c r="A285" s="292" t="s">
        <v>321</v>
      </c>
      <c r="B285" s="292"/>
      <c r="C285" s="592">
        <v>0</v>
      </c>
      <c r="D285" s="592">
        <v>0</v>
      </c>
      <c r="E285" s="592">
        <v>0</v>
      </c>
      <c r="F285" s="592">
        <v>0</v>
      </c>
      <c r="G285" s="592">
        <v>0</v>
      </c>
      <c r="H285" s="592">
        <v>0</v>
      </c>
      <c r="I285" s="592">
        <v>0</v>
      </c>
      <c r="J285" s="592">
        <v>0</v>
      </c>
      <c r="K285" s="592">
        <v>0</v>
      </c>
      <c r="L285" s="592">
        <v>0</v>
      </c>
      <c r="M285" s="592">
        <v>0</v>
      </c>
      <c r="N285" s="592">
        <v>0</v>
      </c>
      <c r="O285" s="276"/>
      <c r="P285" s="292" t="s">
        <v>321</v>
      </c>
      <c r="Q285" s="292"/>
      <c r="R285" s="592">
        <v>0</v>
      </c>
      <c r="S285" s="592">
        <v>0</v>
      </c>
      <c r="T285" s="592">
        <v>0</v>
      </c>
      <c r="U285" s="592">
        <v>0</v>
      </c>
      <c r="V285" s="592">
        <v>0</v>
      </c>
      <c r="W285" s="592">
        <v>0</v>
      </c>
      <c r="X285" s="592">
        <v>0</v>
      </c>
      <c r="Y285" s="592">
        <v>0</v>
      </c>
      <c r="Z285" s="592">
        <v>0</v>
      </c>
      <c r="AA285" s="592">
        <v>0</v>
      </c>
      <c r="AB285" s="592">
        <v>0</v>
      </c>
      <c r="AC285" s="592">
        <v>0</v>
      </c>
      <c r="AD285" s="276"/>
    </row>
    <row r="286" spans="1:30" s="30" customFormat="1">
      <c r="A286" s="292" t="s">
        <v>5</v>
      </c>
      <c r="B286" s="292"/>
      <c r="C286" s="592">
        <v>0</v>
      </c>
      <c r="D286" s="592">
        <v>0</v>
      </c>
      <c r="E286" s="592">
        <v>0</v>
      </c>
      <c r="F286" s="592">
        <v>0</v>
      </c>
      <c r="G286" s="592">
        <v>0</v>
      </c>
      <c r="H286" s="592">
        <v>0</v>
      </c>
      <c r="I286" s="592">
        <v>0</v>
      </c>
      <c r="J286" s="592">
        <v>0</v>
      </c>
      <c r="K286" s="592">
        <v>0</v>
      </c>
      <c r="L286" s="592">
        <v>0</v>
      </c>
      <c r="M286" s="592">
        <v>0</v>
      </c>
      <c r="N286" s="592">
        <v>0</v>
      </c>
      <c r="O286" s="276"/>
      <c r="P286" s="292" t="s">
        <v>5</v>
      </c>
      <c r="Q286" s="292"/>
      <c r="R286" s="592">
        <v>0</v>
      </c>
      <c r="S286" s="592">
        <v>0</v>
      </c>
      <c r="T286" s="592">
        <v>0</v>
      </c>
      <c r="U286" s="592">
        <v>0</v>
      </c>
      <c r="V286" s="592">
        <v>0</v>
      </c>
      <c r="W286" s="592">
        <v>0</v>
      </c>
      <c r="X286" s="592">
        <v>0</v>
      </c>
      <c r="Y286" s="592">
        <v>0</v>
      </c>
      <c r="Z286" s="592">
        <v>0</v>
      </c>
      <c r="AA286" s="592">
        <v>0</v>
      </c>
      <c r="AB286" s="592">
        <v>0</v>
      </c>
      <c r="AC286" s="592">
        <v>0</v>
      </c>
      <c r="AD286" s="276"/>
    </row>
    <row r="287" spans="1:30" s="30" customFormat="1">
      <c r="A287" s="338" t="s">
        <v>5</v>
      </c>
      <c r="B287" s="338"/>
      <c r="C287" s="593">
        <v>0</v>
      </c>
      <c r="D287" s="593">
        <v>0</v>
      </c>
      <c r="E287" s="593">
        <v>0</v>
      </c>
      <c r="F287" s="593">
        <v>0</v>
      </c>
      <c r="G287" s="593">
        <v>0</v>
      </c>
      <c r="H287" s="593">
        <v>0</v>
      </c>
      <c r="I287" s="593">
        <v>0</v>
      </c>
      <c r="J287" s="593">
        <v>0</v>
      </c>
      <c r="K287" s="593">
        <v>0</v>
      </c>
      <c r="L287" s="593">
        <v>0</v>
      </c>
      <c r="M287" s="593">
        <v>0</v>
      </c>
      <c r="N287" s="593">
        <v>0</v>
      </c>
      <c r="O287" s="78">
        <f>SUM(C287:N287)</f>
        <v>0</v>
      </c>
      <c r="P287" s="338" t="s">
        <v>5</v>
      </c>
      <c r="Q287" s="338"/>
      <c r="R287" s="593">
        <v>0</v>
      </c>
      <c r="S287" s="593">
        <v>0</v>
      </c>
      <c r="T287" s="593">
        <v>0</v>
      </c>
      <c r="U287" s="593">
        <v>0</v>
      </c>
      <c r="V287" s="593">
        <v>0</v>
      </c>
      <c r="W287" s="593">
        <v>0</v>
      </c>
      <c r="X287" s="593">
        <v>0</v>
      </c>
      <c r="Y287" s="593">
        <v>0</v>
      </c>
      <c r="Z287" s="593">
        <v>0</v>
      </c>
      <c r="AA287" s="593">
        <v>0</v>
      </c>
      <c r="AB287" s="593">
        <v>0</v>
      </c>
      <c r="AC287" s="593">
        <v>0</v>
      </c>
      <c r="AD287" s="78">
        <f>SUM(R287:AC287)</f>
        <v>0</v>
      </c>
    </row>
    <row r="288" spans="1:30" s="30" customFormat="1">
      <c r="A288" s="455" t="s">
        <v>322</v>
      </c>
      <c r="B288" s="456"/>
      <c r="C288" s="456">
        <f t="shared" ref="C288:N288" si="132">SUM(C277:C287)</f>
        <v>0</v>
      </c>
      <c r="D288" s="456">
        <f t="shared" si="132"/>
        <v>0</v>
      </c>
      <c r="E288" s="456">
        <f t="shared" si="132"/>
        <v>0</v>
      </c>
      <c r="F288" s="456">
        <f t="shared" si="132"/>
        <v>0</v>
      </c>
      <c r="G288" s="456">
        <f t="shared" si="132"/>
        <v>0</v>
      </c>
      <c r="H288" s="456">
        <f t="shared" si="132"/>
        <v>0</v>
      </c>
      <c r="I288" s="456">
        <f t="shared" si="132"/>
        <v>0</v>
      </c>
      <c r="J288" s="456">
        <f t="shared" si="132"/>
        <v>0</v>
      </c>
      <c r="K288" s="456">
        <f t="shared" si="132"/>
        <v>0</v>
      </c>
      <c r="L288" s="456">
        <f t="shared" si="132"/>
        <v>0</v>
      </c>
      <c r="M288" s="456">
        <f t="shared" si="132"/>
        <v>0</v>
      </c>
      <c r="N288" s="456">
        <f t="shared" si="132"/>
        <v>0</v>
      </c>
      <c r="O288" s="457">
        <f>SUM(C288:N288)</f>
        <v>0</v>
      </c>
      <c r="P288" s="455" t="s">
        <v>322</v>
      </c>
      <c r="Q288" s="456"/>
      <c r="R288" s="456">
        <f t="shared" ref="R288:AC288" si="133">SUM(R277:R287)</f>
        <v>0</v>
      </c>
      <c r="S288" s="456">
        <f t="shared" si="133"/>
        <v>0</v>
      </c>
      <c r="T288" s="456">
        <f t="shared" si="133"/>
        <v>0</v>
      </c>
      <c r="U288" s="456">
        <f t="shared" si="133"/>
        <v>0</v>
      </c>
      <c r="V288" s="456">
        <f t="shared" si="133"/>
        <v>0</v>
      </c>
      <c r="W288" s="456">
        <f t="shared" si="133"/>
        <v>0</v>
      </c>
      <c r="X288" s="456">
        <f t="shared" si="133"/>
        <v>0</v>
      </c>
      <c r="Y288" s="456">
        <f t="shared" si="133"/>
        <v>0</v>
      </c>
      <c r="Z288" s="456">
        <f t="shared" si="133"/>
        <v>0</v>
      </c>
      <c r="AA288" s="456">
        <f t="shared" si="133"/>
        <v>0</v>
      </c>
      <c r="AB288" s="456">
        <f t="shared" si="133"/>
        <v>0</v>
      </c>
      <c r="AC288" s="456">
        <f t="shared" si="133"/>
        <v>0</v>
      </c>
      <c r="AD288" s="457">
        <f>SUM(R288:AC288)</f>
        <v>0</v>
      </c>
    </row>
    <row r="289" spans="1:30" s="30" customFormat="1" ht="7.5" customHeight="1">
      <c r="A289" s="461"/>
      <c r="B289" s="462"/>
      <c r="C289" s="463"/>
      <c r="D289" s="463"/>
      <c r="E289" s="463"/>
      <c r="F289" s="463"/>
      <c r="G289" s="463"/>
      <c r="H289" s="463"/>
      <c r="I289" s="463"/>
      <c r="J289" s="463"/>
      <c r="K289" s="463"/>
      <c r="L289" s="463"/>
      <c r="M289" s="463"/>
      <c r="N289" s="463"/>
      <c r="O289" s="464"/>
      <c r="P289" s="461"/>
      <c r="Q289" s="462"/>
      <c r="R289" s="463"/>
      <c r="S289" s="463"/>
      <c r="T289" s="463"/>
      <c r="U289" s="463"/>
      <c r="V289" s="463"/>
      <c r="W289" s="463"/>
      <c r="X289" s="463"/>
      <c r="Y289" s="463"/>
      <c r="Z289" s="463"/>
      <c r="AA289" s="463"/>
      <c r="AB289" s="463"/>
      <c r="AC289" s="463"/>
      <c r="AD289" s="464"/>
    </row>
    <row r="290" spans="1:30" s="30" customFormat="1">
      <c r="A290" s="157" t="s">
        <v>338</v>
      </c>
      <c r="B290" s="257"/>
      <c r="C290" s="254">
        <f>+C260-C288</f>
        <v>0</v>
      </c>
      <c r="D290" s="254">
        <f t="shared" ref="D290:O290" si="134">+D260-D288</f>
        <v>0</v>
      </c>
      <c r="E290" s="254">
        <f t="shared" si="134"/>
        <v>0</v>
      </c>
      <c r="F290" s="254">
        <f t="shared" si="134"/>
        <v>0</v>
      </c>
      <c r="G290" s="254">
        <f t="shared" si="134"/>
        <v>0</v>
      </c>
      <c r="H290" s="254">
        <f t="shared" si="134"/>
        <v>0</v>
      </c>
      <c r="I290" s="254">
        <f t="shared" si="134"/>
        <v>0</v>
      </c>
      <c r="J290" s="254">
        <f t="shared" si="134"/>
        <v>0</v>
      </c>
      <c r="K290" s="254">
        <f t="shared" si="134"/>
        <v>0</v>
      </c>
      <c r="L290" s="254">
        <f t="shared" si="134"/>
        <v>0</v>
      </c>
      <c r="M290" s="254">
        <f t="shared" si="134"/>
        <v>0</v>
      </c>
      <c r="N290" s="254">
        <f t="shared" si="134"/>
        <v>0</v>
      </c>
      <c r="O290" s="254">
        <f t="shared" si="134"/>
        <v>0</v>
      </c>
      <c r="P290" s="157" t="s">
        <v>338</v>
      </c>
      <c r="Q290" s="257"/>
      <c r="R290" s="254">
        <f>+R260-R288</f>
        <v>0</v>
      </c>
      <c r="S290" s="254">
        <f t="shared" ref="S290:AD290" si="135">+S260-S288</f>
        <v>0</v>
      </c>
      <c r="T290" s="254">
        <f t="shared" si="135"/>
        <v>0</v>
      </c>
      <c r="U290" s="254">
        <f t="shared" si="135"/>
        <v>0</v>
      </c>
      <c r="V290" s="254">
        <f t="shared" si="135"/>
        <v>0</v>
      </c>
      <c r="W290" s="254">
        <f t="shared" si="135"/>
        <v>0</v>
      </c>
      <c r="X290" s="254">
        <f t="shared" si="135"/>
        <v>0</v>
      </c>
      <c r="Y290" s="254">
        <f t="shared" si="135"/>
        <v>0</v>
      </c>
      <c r="Z290" s="254">
        <f t="shared" si="135"/>
        <v>0</v>
      </c>
      <c r="AA290" s="254">
        <f t="shared" si="135"/>
        <v>0</v>
      </c>
      <c r="AB290" s="254">
        <f t="shared" si="135"/>
        <v>0</v>
      </c>
      <c r="AC290" s="254">
        <f t="shared" si="135"/>
        <v>0</v>
      </c>
      <c r="AD290" s="254">
        <f t="shared" si="135"/>
        <v>0</v>
      </c>
    </row>
    <row r="291" spans="1:30" s="17" customFormat="1">
      <c r="A291" s="60" t="str">
        <f>+A173</f>
        <v>School Name</v>
      </c>
      <c r="B291" s="60"/>
      <c r="C291" s="60"/>
      <c r="D291" s="60"/>
      <c r="E291" s="60"/>
      <c r="F291" s="60"/>
      <c r="G291" s="60"/>
      <c r="H291" s="60"/>
      <c r="I291" s="60"/>
      <c r="J291" s="60"/>
      <c r="K291" s="60"/>
      <c r="L291" s="60"/>
      <c r="M291" s="60"/>
      <c r="N291" s="60"/>
      <c r="O291" s="60">
        <f>+Cover!A261</f>
        <v>0</v>
      </c>
      <c r="P291" s="60" t="str">
        <f>+P173</f>
        <v>School Name</v>
      </c>
      <c r="Q291" s="60"/>
      <c r="R291" s="60"/>
      <c r="S291" s="60"/>
      <c r="T291" s="60"/>
      <c r="U291" s="60"/>
      <c r="V291" s="60"/>
      <c r="W291" s="60"/>
      <c r="X291" s="60"/>
      <c r="Y291" s="60"/>
      <c r="Z291" s="60"/>
      <c r="AA291" s="60"/>
      <c r="AB291" s="60"/>
      <c r="AC291" s="60"/>
      <c r="AD291" s="60">
        <f>+Cover!P261</f>
        <v>0</v>
      </c>
    </row>
    <row r="292" spans="1:30" s="17" customFormat="1" ht="18">
      <c r="A292" s="445" t="s">
        <v>285</v>
      </c>
      <c r="B292" s="60"/>
      <c r="C292" s="60"/>
      <c r="D292" s="60"/>
      <c r="E292" s="60"/>
      <c r="F292" s="60"/>
      <c r="G292" s="60"/>
      <c r="H292" s="60"/>
      <c r="I292" s="60"/>
      <c r="J292" s="60"/>
      <c r="K292" s="60"/>
      <c r="L292" s="60"/>
      <c r="M292" s="60"/>
      <c r="N292" s="60"/>
      <c r="O292" s="60"/>
      <c r="P292" s="445" t="s">
        <v>285</v>
      </c>
      <c r="Q292" s="60"/>
      <c r="R292" s="60"/>
      <c r="S292" s="60"/>
      <c r="T292" s="60"/>
      <c r="U292" s="60"/>
      <c r="V292" s="60"/>
      <c r="W292" s="60"/>
      <c r="X292" s="60"/>
      <c r="Y292" s="60"/>
      <c r="Z292" s="60"/>
      <c r="AA292" s="60"/>
      <c r="AB292" s="60"/>
      <c r="AC292" s="60"/>
      <c r="AD292" s="60"/>
    </row>
    <row r="293" spans="1:30" s="17" customFormat="1" ht="21">
      <c r="A293" s="446" t="s">
        <v>355</v>
      </c>
      <c r="B293" s="60"/>
      <c r="C293" s="60"/>
      <c r="D293" s="60"/>
      <c r="E293" s="60"/>
      <c r="F293" s="60"/>
      <c r="G293" s="60"/>
      <c r="H293" s="60"/>
      <c r="I293" s="60"/>
      <c r="J293" s="60"/>
      <c r="K293" s="60"/>
      <c r="L293" s="60"/>
      <c r="M293" s="60"/>
      <c r="N293" s="60"/>
      <c r="O293" s="60"/>
      <c r="P293" s="446" t="s">
        <v>355</v>
      </c>
      <c r="Q293" s="60"/>
      <c r="R293" s="60"/>
      <c r="S293" s="60"/>
      <c r="T293" s="60"/>
      <c r="U293" s="60"/>
      <c r="V293" s="60"/>
      <c r="W293" s="60"/>
      <c r="X293" s="60"/>
      <c r="Y293" s="60"/>
      <c r="Z293" s="60"/>
      <c r="AA293" s="60"/>
      <c r="AB293" s="60"/>
      <c r="AC293" s="60"/>
      <c r="AD293" s="60"/>
    </row>
    <row r="294" spans="1:30" s="17" customFormat="1">
      <c r="A294" s="534">
        <f>+A176</f>
        <v>2015</v>
      </c>
      <c r="B294" s="60"/>
      <c r="C294" s="60"/>
      <c r="D294" s="60"/>
      <c r="E294" s="60"/>
      <c r="F294" s="60"/>
      <c r="G294" s="60"/>
      <c r="H294" s="60"/>
      <c r="I294" s="60"/>
      <c r="J294" s="60"/>
      <c r="K294" s="60"/>
      <c r="L294" s="60"/>
      <c r="M294" s="60"/>
      <c r="N294" s="60"/>
      <c r="O294" s="60"/>
      <c r="P294" s="298">
        <f>+P176</f>
        <v>2016</v>
      </c>
      <c r="Q294" s="60"/>
      <c r="R294" s="60"/>
      <c r="S294" s="60"/>
      <c r="T294" s="60"/>
      <c r="U294" s="60"/>
      <c r="V294" s="60"/>
      <c r="W294" s="60"/>
      <c r="X294" s="60"/>
      <c r="Y294" s="60"/>
      <c r="Z294" s="60"/>
      <c r="AA294" s="60"/>
      <c r="AB294" s="60"/>
      <c r="AC294" s="60"/>
      <c r="AD294" s="60"/>
    </row>
    <row r="295" spans="1:30" s="17" customFormat="1">
      <c r="A295" s="339"/>
      <c r="B295" s="60"/>
      <c r="C295" s="60"/>
      <c r="D295" s="60"/>
      <c r="E295" s="60"/>
      <c r="F295" s="60"/>
      <c r="G295" s="60"/>
      <c r="H295" s="60"/>
      <c r="I295" s="60"/>
      <c r="J295" s="60"/>
      <c r="K295" s="60"/>
      <c r="L295" s="341" t="s">
        <v>361</v>
      </c>
      <c r="M295" s="479" t="s">
        <v>226</v>
      </c>
      <c r="N295" s="60"/>
      <c r="O295" s="60"/>
      <c r="P295" s="339"/>
      <c r="Q295" s="60"/>
      <c r="R295" s="60"/>
      <c r="S295" s="60"/>
      <c r="T295" s="60"/>
      <c r="U295" s="60"/>
      <c r="V295" s="60"/>
      <c r="W295" s="60"/>
      <c r="X295" s="60"/>
      <c r="Y295" s="60"/>
      <c r="Z295" s="60"/>
      <c r="AA295" s="341" t="s">
        <v>361</v>
      </c>
      <c r="AB295" s="479" t="s">
        <v>226</v>
      </c>
      <c r="AC295" s="60"/>
      <c r="AD295" s="60"/>
    </row>
    <row r="296" spans="1:30" s="240" customFormat="1" ht="19" thickBot="1">
      <c r="A296" s="448" t="s">
        <v>290</v>
      </c>
      <c r="B296" s="449" t="s">
        <v>343</v>
      </c>
      <c r="C296" s="447"/>
      <c r="D296" s="447"/>
      <c r="E296" s="447"/>
      <c r="F296" s="447"/>
      <c r="G296" s="447"/>
      <c r="H296" s="447"/>
      <c r="I296" s="447"/>
      <c r="J296" s="447"/>
      <c r="K296" s="447"/>
      <c r="L296" s="448" t="s">
        <v>309</v>
      </c>
      <c r="M296" s="451" t="s">
        <v>310</v>
      </c>
      <c r="N296" s="447"/>
      <c r="O296" s="447"/>
      <c r="P296" s="448" t="s">
        <v>290</v>
      </c>
      <c r="Q296" s="449" t="s">
        <v>343</v>
      </c>
      <c r="R296" s="447"/>
      <c r="S296" s="447"/>
      <c r="T296" s="447"/>
      <c r="U296" s="447"/>
      <c r="V296" s="447"/>
      <c r="W296" s="447"/>
      <c r="X296" s="447"/>
      <c r="Y296" s="447"/>
      <c r="Z296" s="447"/>
      <c r="AA296" s="448" t="s">
        <v>309</v>
      </c>
      <c r="AB296" s="451" t="s">
        <v>310</v>
      </c>
      <c r="AC296" s="447"/>
      <c r="AD296" s="447"/>
    </row>
    <row r="297" spans="1:30" s="240" customFormat="1" ht="20.25" customHeight="1" thickBot="1">
      <c r="A297" s="475" t="s">
        <v>344</v>
      </c>
      <c r="B297" s="478">
        <v>0</v>
      </c>
      <c r="E297" s="448" t="s">
        <v>346</v>
      </c>
      <c r="F297" s="477">
        <v>0.5</v>
      </c>
      <c r="G297" s="447"/>
      <c r="H297" s="448" t="s">
        <v>345</v>
      </c>
      <c r="I297" s="476">
        <f>1-F297</f>
        <v>0.5</v>
      </c>
      <c r="J297" s="447"/>
      <c r="K297" s="447"/>
      <c r="L297" s="448" t="s">
        <v>291</v>
      </c>
      <c r="M297" s="612">
        <v>38648</v>
      </c>
      <c r="N297" s="613"/>
      <c r="O297" s="447"/>
      <c r="P297" s="475" t="s">
        <v>344</v>
      </c>
      <c r="Q297" s="478">
        <v>0</v>
      </c>
      <c r="T297" s="448" t="s">
        <v>346</v>
      </c>
      <c r="U297" s="477">
        <v>0.85</v>
      </c>
      <c r="V297" s="447"/>
      <c r="W297" s="448" t="s">
        <v>345</v>
      </c>
      <c r="X297" s="476">
        <f>1-U297</f>
        <v>0.15000000000000002</v>
      </c>
      <c r="Y297" s="447"/>
      <c r="Z297" s="447"/>
      <c r="AA297" s="448" t="s">
        <v>291</v>
      </c>
      <c r="AB297" s="612">
        <v>38648</v>
      </c>
      <c r="AC297" s="613"/>
      <c r="AD297" s="447"/>
    </row>
    <row r="298" spans="1:30" s="30" customFormat="1" ht="18">
      <c r="A298" s="465" t="s">
        <v>342</v>
      </c>
      <c r="B298" s="256"/>
      <c r="C298" s="56"/>
      <c r="D298" s="465" t="s">
        <v>334</v>
      </c>
      <c r="E298" s="465"/>
      <c r="F298" s="465"/>
      <c r="G298" s="465"/>
      <c r="H298" s="465"/>
      <c r="I298" s="465"/>
      <c r="J298" s="465"/>
      <c r="K298" s="465"/>
      <c r="L298" s="465"/>
      <c r="M298" s="465"/>
      <c r="N298" s="465"/>
      <c r="O298" s="447"/>
      <c r="P298" s="465" t="s">
        <v>342</v>
      </c>
      <c r="Q298" s="256"/>
      <c r="R298" s="56"/>
      <c r="S298" s="465" t="s">
        <v>334</v>
      </c>
      <c r="T298" s="465"/>
      <c r="U298" s="465"/>
      <c r="V298" s="465"/>
      <c r="W298" s="465"/>
      <c r="X298" s="465"/>
      <c r="Y298" s="465"/>
      <c r="Z298" s="465"/>
      <c r="AA298" s="465"/>
      <c r="AB298" s="465"/>
      <c r="AC298" s="465"/>
      <c r="AD298" s="447"/>
    </row>
    <row r="299" spans="1:30" s="30" customFormat="1">
      <c r="A299" s="391" t="s">
        <v>292</v>
      </c>
      <c r="B299" s="489" t="s">
        <v>296</v>
      </c>
      <c r="C299" s="469">
        <v>1</v>
      </c>
      <c r="D299" s="274" t="s">
        <v>302</v>
      </c>
      <c r="E299" s="259"/>
      <c r="G299" s="458">
        <v>11</v>
      </c>
      <c r="H299" s="71" t="s">
        <v>324</v>
      </c>
      <c r="I299" s="259"/>
      <c r="J299" s="259"/>
      <c r="K299" s="458">
        <v>21</v>
      </c>
      <c r="L299" s="259"/>
      <c r="M299" s="259"/>
      <c r="N299" s="259"/>
      <c r="O299" s="371"/>
      <c r="P299" s="391" t="s">
        <v>292</v>
      </c>
      <c r="Q299" s="257" t="s">
        <v>296</v>
      </c>
      <c r="R299" s="469">
        <v>1</v>
      </c>
      <c r="S299" s="274" t="s">
        <v>302</v>
      </c>
      <c r="T299" s="259"/>
      <c r="V299" s="458">
        <v>11</v>
      </c>
      <c r="W299" s="71" t="s">
        <v>324</v>
      </c>
      <c r="X299" s="259"/>
      <c r="Y299" s="259"/>
      <c r="Z299" s="458">
        <v>21</v>
      </c>
      <c r="AA299" s="259"/>
      <c r="AB299" s="259"/>
      <c r="AC299" s="259"/>
      <c r="AD299" s="371"/>
    </row>
    <row r="300" spans="1:30" s="30" customFormat="1">
      <c r="A300" s="391" t="s">
        <v>293</v>
      </c>
      <c r="B300" s="489" t="s">
        <v>297</v>
      </c>
      <c r="C300" s="469">
        <v>2</v>
      </c>
      <c r="D300" s="274" t="s">
        <v>300</v>
      </c>
      <c r="E300" s="259"/>
      <c r="G300" s="459">
        <v>12</v>
      </c>
      <c r="H300" s="71" t="s">
        <v>328</v>
      </c>
      <c r="I300" s="259"/>
      <c r="J300" s="259"/>
      <c r="K300" s="459">
        <v>22</v>
      </c>
      <c r="L300" s="259"/>
      <c r="M300" s="259"/>
      <c r="N300" s="259"/>
      <c r="O300" s="371"/>
      <c r="P300" s="391" t="s">
        <v>293</v>
      </c>
      <c r="Q300" s="257" t="s">
        <v>297</v>
      </c>
      <c r="R300" s="469">
        <v>2</v>
      </c>
      <c r="S300" s="274" t="s">
        <v>300</v>
      </c>
      <c r="T300" s="259"/>
      <c r="V300" s="459">
        <v>12</v>
      </c>
      <c r="W300" s="71" t="s">
        <v>328</v>
      </c>
      <c r="X300" s="259"/>
      <c r="Y300" s="259"/>
      <c r="Z300" s="459">
        <v>22</v>
      </c>
      <c r="AA300" s="259"/>
      <c r="AB300" s="259"/>
      <c r="AC300" s="259"/>
      <c r="AD300" s="371"/>
    </row>
    <row r="301" spans="1:30" s="30" customFormat="1">
      <c r="A301" s="391" t="s">
        <v>294</v>
      </c>
      <c r="B301" s="489" t="s">
        <v>298</v>
      </c>
      <c r="C301" s="469">
        <v>3</v>
      </c>
      <c r="D301" s="274" t="s">
        <v>301</v>
      </c>
      <c r="E301" s="259"/>
      <c r="G301" s="459">
        <v>13</v>
      </c>
      <c r="H301" s="71" t="s">
        <v>329</v>
      </c>
      <c r="I301" s="259"/>
      <c r="J301" s="259"/>
      <c r="K301" s="459">
        <v>23</v>
      </c>
      <c r="L301" s="259"/>
      <c r="M301" s="259"/>
      <c r="N301" s="259"/>
      <c r="O301" s="371"/>
      <c r="P301" s="391" t="s">
        <v>294</v>
      </c>
      <c r="Q301" s="257" t="s">
        <v>298</v>
      </c>
      <c r="R301" s="469">
        <v>3</v>
      </c>
      <c r="S301" s="274" t="s">
        <v>301</v>
      </c>
      <c r="T301" s="259"/>
      <c r="V301" s="459">
        <v>13</v>
      </c>
      <c r="W301" s="71" t="s">
        <v>329</v>
      </c>
      <c r="X301" s="259"/>
      <c r="Y301" s="259"/>
      <c r="Z301" s="459">
        <v>23</v>
      </c>
      <c r="AA301" s="259"/>
      <c r="AB301" s="259"/>
      <c r="AC301" s="259"/>
      <c r="AD301" s="371"/>
    </row>
    <row r="302" spans="1:30" s="30" customFormat="1">
      <c r="A302" s="391" t="s">
        <v>295</v>
      </c>
      <c r="B302" s="489" t="s">
        <v>299</v>
      </c>
      <c r="C302" s="469">
        <v>4</v>
      </c>
      <c r="D302" s="274" t="s">
        <v>311</v>
      </c>
      <c r="E302" s="259"/>
      <c r="G302" s="459">
        <v>14</v>
      </c>
      <c r="H302" s="71" t="s">
        <v>330</v>
      </c>
      <c r="I302" s="259"/>
      <c r="J302" s="259"/>
      <c r="K302" s="459">
        <v>24</v>
      </c>
      <c r="L302" s="259"/>
      <c r="M302" s="259"/>
      <c r="N302" s="259"/>
      <c r="O302" s="371"/>
      <c r="P302" s="391" t="s">
        <v>295</v>
      </c>
      <c r="Q302" s="257" t="s">
        <v>299</v>
      </c>
      <c r="R302" s="469">
        <v>4</v>
      </c>
      <c r="S302" s="274" t="s">
        <v>311</v>
      </c>
      <c r="T302" s="259"/>
      <c r="V302" s="459">
        <v>14</v>
      </c>
      <c r="W302" s="71" t="s">
        <v>330</v>
      </c>
      <c r="X302" s="259"/>
      <c r="Y302" s="259"/>
      <c r="Z302" s="459">
        <v>24</v>
      </c>
      <c r="AA302" s="259"/>
      <c r="AB302" s="259"/>
      <c r="AC302" s="259"/>
      <c r="AD302" s="371"/>
    </row>
    <row r="303" spans="1:30" s="30" customFormat="1">
      <c r="A303" s="391" t="s">
        <v>303</v>
      </c>
      <c r="B303" s="489" t="s">
        <v>304</v>
      </c>
      <c r="C303" s="469">
        <v>5</v>
      </c>
      <c r="D303" s="274" t="s">
        <v>325</v>
      </c>
      <c r="E303" s="259"/>
      <c r="G303" s="459">
        <v>15</v>
      </c>
      <c r="I303" s="259"/>
      <c r="J303" s="259"/>
      <c r="K303" s="459">
        <v>25</v>
      </c>
      <c r="L303" s="259"/>
      <c r="M303" s="259"/>
      <c r="N303" s="259"/>
      <c r="O303" s="371"/>
      <c r="P303" s="391" t="s">
        <v>303</v>
      </c>
      <c r="Q303" s="257" t="s">
        <v>304</v>
      </c>
      <c r="R303" s="469">
        <v>5</v>
      </c>
      <c r="S303" s="274" t="s">
        <v>325</v>
      </c>
      <c r="T303" s="259"/>
      <c r="V303" s="459">
        <v>15</v>
      </c>
      <c r="X303" s="259"/>
      <c r="Y303" s="259"/>
      <c r="Z303" s="459">
        <v>25</v>
      </c>
      <c r="AA303" s="259"/>
      <c r="AB303" s="259"/>
      <c r="AC303" s="259"/>
      <c r="AD303" s="371"/>
    </row>
    <row r="304" spans="1:30" s="30" customFormat="1">
      <c r="A304" s="391" t="s">
        <v>305</v>
      </c>
      <c r="B304" s="489" t="s">
        <v>308</v>
      </c>
      <c r="C304" s="469">
        <v>6</v>
      </c>
      <c r="D304" s="274" t="s">
        <v>326</v>
      </c>
      <c r="E304" s="259"/>
      <c r="G304" s="459">
        <v>16</v>
      </c>
      <c r="I304" s="259"/>
      <c r="J304" s="259"/>
      <c r="K304" s="459">
        <v>26</v>
      </c>
      <c r="L304" s="259"/>
      <c r="M304" s="259"/>
      <c r="N304" s="259"/>
      <c r="O304" s="371"/>
      <c r="P304" s="391" t="s">
        <v>305</v>
      </c>
      <c r="Q304" s="257" t="s">
        <v>308</v>
      </c>
      <c r="R304" s="469">
        <v>6</v>
      </c>
      <c r="S304" s="274" t="s">
        <v>326</v>
      </c>
      <c r="T304" s="259"/>
      <c r="V304" s="459">
        <v>16</v>
      </c>
      <c r="X304" s="259"/>
      <c r="Y304" s="259"/>
      <c r="Z304" s="459">
        <v>26</v>
      </c>
      <c r="AA304" s="259"/>
      <c r="AB304" s="259"/>
      <c r="AC304" s="259"/>
      <c r="AD304" s="371"/>
    </row>
    <row r="305" spans="1:30" s="30" customFormat="1">
      <c r="A305" s="391" t="s">
        <v>306</v>
      </c>
      <c r="B305" s="489" t="s">
        <v>307</v>
      </c>
      <c r="C305" s="469">
        <v>7</v>
      </c>
      <c r="D305" s="274" t="s">
        <v>327</v>
      </c>
      <c r="E305" s="259"/>
      <c r="F305" s="259"/>
      <c r="G305" s="459">
        <v>17</v>
      </c>
      <c r="H305" s="259"/>
      <c r="I305" s="259"/>
      <c r="J305" s="259"/>
      <c r="K305" s="459">
        <v>27</v>
      </c>
      <c r="L305" s="259"/>
      <c r="M305" s="259"/>
      <c r="N305" s="259"/>
      <c r="O305" s="371"/>
      <c r="P305" s="391" t="s">
        <v>306</v>
      </c>
      <c r="Q305" s="257" t="s">
        <v>307</v>
      </c>
      <c r="R305" s="469">
        <v>7</v>
      </c>
      <c r="S305" s="274" t="s">
        <v>327</v>
      </c>
      <c r="T305" s="259"/>
      <c r="U305" s="259"/>
      <c r="V305" s="459">
        <v>17</v>
      </c>
      <c r="W305" s="259"/>
      <c r="X305" s="259"/>
      <c r="Y305" s="259"/>
      <c r="Z305" s="459">
        <v>27</v>
      </c>
      <c r="AA305" s="259"/>
      <c r="AB305" s="259"/>
      <c r="AC305" s="259"/>
      <c r="AD305" s="371"/>
    </row>
    <row r="306" spans="1:30" s="30" customFormat="1">
      <c r="A306" s="391" t="s">
        <v>314</v>
      </c>
      <c r="B306" s="489" t="s">
        <v>333</v>
      </c>
      <c r="C306" s="469">
        <v>8</v>
      </c>
      <c r="D306" s="274" t="s">
        <v>323</v>
      </c>
      <c r="E306" s="259"/>
      <c r="F306" s="259"/>
      <c r="G306" s="459">
        <v>18</v>
      </c>
      <c r="H306" s="259"/>
      <c r="I306" s="259"/>
      <c r="J306" s="259"/>
      <c r="K306" s="459">
        <v>28</v>
      </c>
      <c r="L306" s="259"/>
      <c r="M306" s="259"/>
      <c r="N306" s="259"/>
      <c r="O306" s="371"/>
      <c r="P306" s="391" t="s">
        <v>314</v>
      </c>
      <c r="Q306" s="257" t="s">
        <v>333</v>
      </c>
      <c r="R306" s="469">
        <v>8</v>
      </c>
      <c r="S306" s="274" t="s">
        <v>323</v>
      </c>
      <c r="T306" s="259"/>
      <c r="U306" s="259"/>
      <c r="V306" s="459">
        <v>18</v>
      </c>
      <c r="W306" s="259"/>
      <c r="X306" s="259"/>
      <c r="Y306" s="259"/>
      <c r="Z306" s="459">
        <v>28</v>
      </c>
      <c r="AA306" s="259"/>
      <c r="AB306" s="259"/>
      <c r="AC306" s="259"/>
      <c r="AD306" s="371"/>
    </row>
    <row r="307" spans="1:30" s="30" customFormat="1">
      <c r="A307" s="391" t="s">
        <v>288</v>
      </c>
      <c r="B307" s="489"/>
      <c r="C307" s="470">
        <v>9</v>
      </c>
      <c r="D307" s="274" t="s">
        <v>331</v>
      </c>
      <c r="E307" s="259"/>
      <c r="F307" s="259"/>
      <c r="G307" s="459">
        <v>19</v>
      </c>
      <c r="H307" s="259"/>
      <c r="I307" s="259"/>
      <c r="J307" s="259"/>
      <c r="K307" s="459">
        <v>29</v>
      </c>
      <c r="L307" s="259"/>
      <c r="M307" s="259"/>
      <c r="N307" s="259"/>
      <c r="O307" s="371"/>
      <c r="P307" s="391" t="s">
        <v>288</v>
      </c>
      <c r="Q307" s="257"/>
      <c r="R307" s="470">
        <v>9</v>
      </c>
      <c r="S307" s="274" t="s">
        <v>331</v>
      </c>
      <c r="T307" s="259"/>
      <c r="U307" s="259"/>
      <c r="V307" s="459">
        <v>19</v>
      </c>
      <c r="W307" s="259"/>
      <c r="X307" s="259"/>
      <c r="Y307" s="259"/>
      <c r="Z307" s="459">
        <v>29</v>
      </c>
      <c r="AA307" s="259"/>
      <c r="AB307" s="259"/>
      <c r="AC307" s="259"/>
      <c r="AD307" s="371"/>
    </row>
    <row r="308" spans="1:30" s="30" customFormat="1">
      <c r="A308" s="393" t="s">
        <v>289</v>
      </c>
      <c r="B308" s="490"/>
      <c r="C308" s="471">
        <v>10</v>
      </c>
      <c r="D308" s="337" t="s">
        <v>332</v>
      </c>
      <c r="E308" s="252"/>
      <c r="F308" s="252"/>
      <c r="G308" s="460">
        <v>20</v>
      </c>
      <c r="H308" s="252"/>
      <c r="I308" s="252"/>
      <c r="J308" s="252"/>
      <c r="K308" s="460">
        <v>30</v>
      </c>
      <c r="L308" s="252"/>
      <c r="M308" s="252"/>
      <c r="N308" s="252"/>
      <c r="O308" s="372"/>
      <c r="P308" s="393" t="s">
        <v>289</v>
      </c>
      <c r="Q308" s="117"/>
      <c r="R308" s="471">
        <v>10</v>
      </c>
      <c r="S308" s="337" t="s">
        <v>332</v>
      </c>
      <c r="T308" s="252"/>
      <c r="U308" s="252"/>
      <c r="V308" s="460">
        <v>20</v>
      </c>
      <c r="W308" s="252"/>
      <c r="X308" s="252"/>
      <c r="Y308" s="252"/>
      <c r="Z308" s="460">
        <v>30</v>
      </c>
      <c r="AA308" s="252"/>
      <c r="AB308" s="252"/>
      <c r="AC308" s="252"/>
      <c r="AD308" s="372"/>
    </row>
    <row r="309" spans="1:30" s="240" customFormat="1">
      <c r="A309" s="71"/>
      <c r="B309" s="447"/>
      <c r="C309" s="447"/>
      <c r="D309" s="447"/>
      <c r="E309" s="447"/>
      <c r="F309" s="447"/>
      <c r="G309" s="447"/>
      <c r="H309" s="447"/>
      <c r="I309" s="447"/>
      <c r="J309" s="447"/>
      <c r="K309" s="447"/>
      <c r="L309" s="447"/>
      <c r="M309" s="447"/>
      <c r="N309" s="447"/>
      <c r="O309" s="447"/>
      <c r="P309" s="71"/>
      <c r="Q309" s="447"/>
      <c r="R309" s="447"/>
      <c r="S309" s="447"/>
      <c r="T309" s="447"/>
      <c r="U309" s="447"/>
      <c r="V309" s="447"/>
      <c r="W309" s="447"/>
      <c r="X309" s="447"/>
      <c r="Y309" s="447"/>
      <c r="Z309" s="447"/>
      <c r="AA309" s="447"/>
      <c r="AB309" s="447"/>
      <c r="AC309" s="447"/>
      <c r="AD309" s="447"/>
    </row>
    <row r="310" spans="1:30" s="239" customFormat="1">
      <c r="A310" s="60"/>
      <c r="B310" s="60"/>
      <c r="C310" s="341" t="str">
        <f>IF(ISBLANK('Staff &amp; Faculty'!C$4),"",'Staff &amp; Faculty'!C$4)</f>
        <v>Month</v>
      </c>
      <c r="D310" s="341" t="str">
        <f>IF(ISBLANK('Staff &amp; Faculty'!D$4),"",'Staff &amp; Faculty'!D$4)</f>
        <v/>
      </c>
      <c r="E310" s="341" t="str">
        <f>IF(ISBLANK('Staff &amp; Faculty'!E$4),"",'Staff &amp; Faculty'!E$4)</f>
        <v/>
      </c>
      <c r="F310" s="341" t="str">
        <f>IF(ISBLANK('Staff &amp; Faculty'!F$4),"",'Staff &amp; Faculty'!F$4)</f>
        <v/>
      </c>
      <c r="G310" s="341" t="str">
        <f>IF(ISBLANK('Staff &amp; Faculty'!G$4),"",'Staff &amp; Faculty'!G$4)</f>
        <v/>
      </c>
      <c r="H310" s="341" t="str">
        <f>IF(ISBLANK('Staff &amp; Faculty'!H$4),"",'Staff &amp; Faculty'!H$4)</f>
        <v/>
      </c>
      <c r="I310" s="341" t="str">
        <f>IF(ISBLANK('Staff &amp; Faculty'!I$4),"",'Staff &amp; Faculty'!I$4)</f>
        <v/>
      </c>
      <c r="J310" s="341" t="str">
        <f>IF(ISBLANK('Staff &amp; Faculty'!J$4),"",'Staff &amp; Faculty'!J$4)</f>
        <v/>
      </c>
      <c r="K310" s="341" t="str">
        <f>IF(ISBLANK('Staff &amp; Faculty'!K$4),"",'Staff &amp; Faculty'!K$4)</f>
        <v/>
      </c>
      <c r="L310" s="341" t="str">
        <f>IF(ISBLANK('Staff &amp; Faculty'!L$4),"",'Staff &amp; Faculty'!L$4)</f>
        <v/>
      </c>
      <c r="M310" s="341" t="str">
        <f>IF(ISBLANK('Staff &amp; Faculty'!M$4),"",'Staff &amp; Faculty'!M$4)</f>
        <v/>
      </c>
      <c r="N310" s="341" t="str">
        <f>IF(ISBLANK('Staff &amp; Faculty'!N$4),"",'Staff &amp; Faculty'!N$4)</f>
        <v/>
      </c>
      <c r="O310" s="60"/>
      <c r="P310" s="60"/>
      <c r="Q310" s="60"/>
      <c r="R310" s="341" t="str">
        <f>IF(ISBLANK('Staff &amp; Faculty'!R$4),"",'Staff &amp; Faculty'!R$4)</f>
        <v>Month</v>
      </c>
      <c r="S310" s="341" t="str">
        <f>IF(ISBLANK('Staff &amp; Faculty'!S$4),"",'Staff &amp; Faculty'!S$4)</f>
        <v/>
      </c>
      <c r="T310" s="341" t="str">
        <f>IF(ISBLANK('Staff &amp; Faculty'!T$4),"",'Staff &amp; Faculty'!T$4)</f>
        <v/>
      </c>
      <c r="U310" s="341" t="str">
        <f>IF(ISBLANK('Staff &amp; Faculty'!U$4),"",'Staff &amp; Faculty'!U$4)</f>
        <v/>
      </c>
      <c r="V310" s="341" t="str">
        <f>IF(ISBLANK('Staff &amp; Faculty'!V$4),"",'Staff &amp; Faculty'!V$4)</f>
        <v/>
      </c>
      <c r="W310" s="341" t="str">
        <f>IF(ISBLANK('Staff &amp; Faculty'!W$4),"",'Staff &amp; Faculty'!W$4)</f>
        <v/>
      </c>
      <c r="X310" s="341" t="str">
        <f>IF(ISBLANK('Staff &amp; Faculty'!X$4),"",'Staff &amp; Faculty'!X$4)</f>
        <v/>
      </c>
      <c r="Y310" s="341" t="str">
        <f>IF(ISBLANK('Staff &amp; Faculty'!Y$4),"",'Staff &amp; Faculty'!Y$4)</f>
        <v/>
      </c>
      <c r="Z310" s="341" t="str">
        <f>IF(ISBLANK('Staff &amp; Faculty'!Z$4),"",'Staff &amp; Faculty'!Z$4)</f>
        <v/>
      </c>
      <c r="AA310" s="341" t="str">
        <f>IF(ISBLANK('Staff &amp; Faculty'!AA$4),"",'Staff &amp; Faculty'!AA$4)</f>
        <v/>
      </c>
      <c r="AB310" s="341" t="str">
        <f>IF(ISBLANK('Staff &amp; Faculty'!AB$4),"",'Staff &amp; Faculty'!AB$4)</f>
        <v/>
      </c>
      <c r="AC310" s="341" t="str">
        <f>IF(ISBLANK('Staff &amp; Faculty'!AC$4),"",'Staff &amp; Faculty'!AC$4)</f>
        <v/>
      </c>
      <c r="AD310" s="60"/>
    </row>
    <row r="311" spans="1:30" s="240" customFormat="1" ht="18" thickBot="1">
      <c r="A311" s="1"/>
      <c r="B311" s="1"/>
      <c r="C311" s="472" t="str">
        <f t="shared" ref="C311:N311" si="136">+C135</f>
        <v>July</v>
      </c>
      <c r="D311" s="472" t="str">
        <f t="shared" si="136"/>
        <v>Aug</v>
      </c>
      <c r="E311" s="472" t="str">
        <f t="shared" si="136"/>
        <v>Sept</v>
      </c>
      <c r="F311" s="472" t="str">
        <f t="shared" si="136"/>
        <v>Oct</v>
      </c>
      <c r="G311" s="472" t="str">
        <f t="shared" si="136"/>
        <v>Nov</v>
      </c>
      <c r="H311" s="472" t="str">
        <f t="shared" si="136"/>
        <v>Dec</v>
      </c>
      <c r="I311" s="472" t="str">
        <f t="shared" si="136"/>
        <v>Jan</v>
      </c>
      <c r="J311" s="472" t="str">
        <f t="shared" si="136"/>
        <v>Feb</v>
      </c>
      <c r="K311" s="472" t="str">
        <f t="shared" si="136"/>
        <v>March</v>
      </c>
      <c r="L311" s="472" t="str">
        <f t="shared" si="136"/>
        <v>April</v>
      </c>
      <c r="M311" s="472" t="str">
        <f t="shared" si="136"/>
        <v>May</v>
      </c>
      <c r="N311" s="472" t="str">
        <f t="shared" si="136"/>
        <v>June</v>
      </c>
      <c r="O311" s="472" t="s">
        <v>1</v>
      </c>
      <c r="P311" s="1"/>
      <c r="Q311" s="1"/>
      <c r="R311" s="472" t="str">
        <f t="shared" ref="R311:AC311" si="137">+R135</f>
        <v>July</v>
      </c>
      <c r="S311" s="472" t="str">
        <f t="shared" si="137"/>
        <v>Aug</v>
      </c>
      <c r="T311" s="472" t="str">
        <f t="shared" si="137"/>
        <v>Sept</v>
      </c>
      <c r="U311" s="472" t="str">
        <f t="shared" si="137"/>
        <v>Oct</v>
      </c>
      <c r="V311" s="472" t="str">
        <f t="shared" si="137"/>
        <v>Nov</v>
      </c>
      <c r="W311" s="472" t="str">
        <f t="shared" si="137"/>
        <v>Dec</v>
      </c>
      <c r="X311" s="472" t="str">
        <f t="shared" si="137"/>
        <v>Jan</v>
      </c>
      <c r="Y311" s="472" t="str">
        <f t="shared" si="137"/>
        <v>Feb</v>
      </c>
      <c r="Z311" s="472" t="str">
        <f t="shared" si="137"/>
        <v>March</v>
      </c>
      <c r="AA311" s="472" t="str">
        <f t="shared" si="137"/>
        <v>April</v>
      </c>
      <c r="AB311" s="472" t="str">
        <f t="shared" si="137"/>
        <v>May</v>
      </c>
      <c r="AC311" s="472" t="str">
        <f t="shared" si="137"/>
        <v>June</v>
      </c>
      <c r="AD311" s="472" t="s">
        <v>1</v>
      </c>
    </row>
    <row r="312" spans="1:30" s="30" customFormat="1">
      <c r="A312" s="391"/>
      <c r="C312" s="259"/>
      <c r="D312" s="259"/>
      <c r="E312" s="259"/>
      <c r="F312" s="259"/>
      <c r="G312" s="259"/>
      <c r="H312" s="259"/>
      <c r="I312" s="259"/>
      <c r="J312" s="259"/>
      <c r="K312" s="259"/>
      <c r="L312" s="259"/>
      <c r="M312" s="259"/>
      <c r="N312" s="259"/>
      <c r="O312" s="33"/>
      <c r="P312" s="391"/>
      <c r="R312" s="259"/>
      <c r="S312" s="259"/>
      <c r="T312" s="259"/>
      <c r="U312" s="259"/>
      <c r="V312" s="259"/>
      <c r="W312" s="259"/>
      <c r="X312" s="259"/>
      <c r="Y312" s="259"/>
      <c r="Z312" s="259"/>
      <c r="AA312" s="259"/>
      <c r="AB312" s="259"/>
      <c r="AC312" s="259"/>
      <c r="AD312" s="33"/>
    </row>
    <row r="313" spans="1:30" s="240" customFormat="1" ht="18">
      <c r="A313" s="465" t="s">
        <v>341</v>
      </c>
      <c r="B313" s="485" t="s">
        <v>336</v>
      </c>
      <c r="C313" s="452"/>
      <c r="D313" s="452"/>
      <c r="E313" s="452"/>
      <c r="F313" s="452"/>
      <c r="G313" s="452"/>
      <c r="H313" s="452"/>
      <c r="I313" s="452"/>
      <c r="J313" s="452"/>
      <c r="K313" s="452"/>
      <c r="L313" s="452"/>
      <c r="M313" s="452"/>
      <c r="N313" s="452"/>
      <c r="O313" s="452"/>
      <c r="P313" s="465" t="s">
        <v>341</v>
      </c>
      <c r="Q313" s="488" t="s">
        <v>336</v>
      </c>
      <c r="R313" s="452"/>
      <c r="S313" s="452"/>
      <c r="T313" s="452"/>
      <c r="U313" s="452"/>
      <c r="V313" s="452"/>
      <c r="W313" s="452"/>
      <c r="X313" s="452"/>
      <c r="Y313" s="452"/>
      <c r="Z313" s="452"/>
      <c r="AA313" s="452"/>
      <c r="AB313" s="452"/>
      <c r="AC313" s="452"/>
      <c r="AD313" s="452"/>
    </row>
    <row r="314" spans="1:30" s="240" customFormat="1">
      <c r="A314" s="274" t="s">
        <v>335</v>
      </c>
      <c r="B314" s="473">
        <v>0</v>
      </c>
      <c r="C314" s="571">
        <f>IF($M$295=C$311,($B$297*$F$297*$B314),0)</f>
        <v>0</v>
      </c>
      <c r="D314" s="572">
        <f t="shared" ref="D314:N314" si="138">IF($M$295=D$311,($B$297*$F$297*$B314),0)</f>
        <v>0</v>
      </c>
      <c r="E314" s="572">
        <f t="shared" si="138"/>
        <v>0</v>
      </c>
      <c r="F314" s="572">
        <f t="shared" si="138"/>
        <v>0</v>
      </c>
      <c r="G314" s="572">
        <f t="shared" si="138"/>
        <v>0</v>
      </c>
      <c r="H314" s="572">
        <f t="shared" si="138"/>
        <v>0</v>
      </c>
      <c r="I314" s="572">
        <f t="shared" si="138"/>
        <v>0</v>
      </c>
      <c r="J314" s="572">
        <f t="shared" si="138"/>
        <v>0</v>
      </c>
      <c r="K314" s="572">
        <f t="shared" si="138"/>
        <v>0</v>
      </c>
      <c r="L314" s="572">
        <f t="shared" si="138"/>
        <v>0</v>
      </c>
      <c r="M314" s="572">
        <f t="shared" si="138"/>
        <v>0</v>
      </c>
      <c r="N314" s="573">
        <f t="shared" si="138"/>
        <v>0</v>
      </c>
      <c r="O314" s="33">
        <f>SUM(C314:N314)</f>
        <v>0</v>
      </c>
      <c r="P314" s="274" t="s">
        <v>335</v>
      </c>
      <c r="Q314" s="473">
        <v>0</v>
      </c>
      <c r="R314" s="571">
        <f t="shared" ref="R314:AC314" si="139">IF($AB$295=R$311,($Q$297*$U$297*$Q314),0)</f>
        <v>0</v>
      </c>
      <c r="S314" s="572">
        <f t="shared" si="139"/>
        <v>0</v>
      </c>
      <c r="T314" s="572">
        <f t="shared" si="139"/>
        <v>0</v>
      </c>
      <c r="U314" s="572">
        <f t="shared" si="139"/>
        <v>0</v>
      </c>
      <c r="V314" s="572">
        <f t="shared" si="139"/>
        <v>0</v>
      </c>
      <c r="W314" s="572">
        <f t="shared" si="139"/>
        <v>0</v>
      </c>
      <c r="X314" s="572">
        <f t="shared" si="139"/>
        <v>0</v>
      </c>
      <c r="Y314" s="572">
        <f t="shared" si="139"/>
        <v>0</v>
      </c>
      <c r="Z314" s="572">
        <f t="shared" si="139"/>
        <v>0</v>
      </c>
      <c r="AA314" s="572">
        <f t="shared" si="139"/>
        <v>0</v>
      </c>
      <c r="AB314" s="572">
        <f t="shared" si="139"/>
        <v>0</v>
      </c>
      <c r="AC314" s="573">
        <f t="shared" si="139"/>
        <v>0</v>
      </c>
      <c r="AD314" s="33">
        <f>SUM(R314:AC314)</f>
        <v>0</v>
      </c>
    </row>
    <row r="315" spans="1:30" s="240" customFormat="1">
      <c r="A315" s="274" t="s">
        <v>337</v>
      </c>
      <c r="B315" s="473">
        <v>0</v>
      </c>
      <c r="C315" s="574">
        <f>IF($M$295=C$311,($B$297*$I$297*$B315),0)</f>
        <v>0</v>
      </c>
      <c r="D315" s="575">
        <f t="shared" ref="D315:N315" si="140">IF($M$295=D$311,($B$297*$I$297*$B315),0)</f>
        <v>0</v>
      </c>
      <c r="E315" s="575">
        <f t="shared" si="140"/>
        <v>0</v>
      </c>
      <c r="F315" s="575">
        <f t="shared" si="140"/>
        <v>0</v>
      </c>
      <c r="G315" s="575">
        <f t="shared" si="140"/>
        <v>0</v>
      </c>
      <c r="H315" s="575">
        <f t="shared" si="140"/>
        <v>0</v>
      </c>
      <c r="I315" s="575">
        <f t="shared" si="140"/>
        <v>0</v>
      </c>
      <c r="J315" s="575">
        <f t="shared" si="140"/>
        <v>0</v>
      </c>
      <c r="K315" s="575">
        <f t="shared" si="140"/>
        <v>0</v>
      </c>
      <c r="L315" s="575">
        <f t="shared" si="140"/>
        <v>0</v>
      </c>
      <c r="M315" s="575">
        <f t="shared" si="140"/>
        <v>0</v>
      </c>
      <c r="N315" s="576">
        <f t="shared" si="140"/>
        <v>0</v>
      </c>
      <c r="O315" s="33">
        <f>SUM(C315:N315)</f>
        <v>0</v>
      </c>
      <c r="P315" s="274" t="s">
        <v>337</v>
      </c>
      <c r="Q315" s="473">
        <v>0</v>
      </c>
      <c r="R315" s="574">
        <f t="shared" ref="R315:AC315" si="141">IF($AB$295=R$311,($Q$297*$X$297*$Q315),0)</f>
        <v>0</v>
      </c>
      <c r="S315" s="575">
        <f t="shared" si="141"/>
        <v>0</v>
      </c>
      <c r="T315" s="575">
        <f t="shared" si="141"/>
        <v>0</v>
      </c>
      <c r="U315" s="575">
        <f t="shared" si="141"/>
        <v>0</v>
      </c>
      <c r="V315" s="575">
        <f t="shared" si="141"/>
        <v>0</v>
      </c>
      <c r="W315" s="575">
        <f t="shared" si="141"/>
        <v>0</v>
      </c>
      <c r="X315" s="575">
        <f t="shared" si="141"/>
        <v>0</v>
      </c>
      <c r="Y315" s="575">
        <f t="shared" si="141"/>
        <v>0</v>
      </c>
      <c r="Z315" s="575">
        <f t="shared" si="141"/>
        <v>0</v>
      </c>
      <c r="AA315" s="575">
        <f t="shared" si="141"/>
        <v>0</v>
      </c>
      <c r="AB315" s="575">
        <f t="shared" si="141"/>
        <v>0</v>
      </c>
      <c r="AC315" s="576">
        <f t="shared" si="141"/>
        <v>0</v>
      </c>
      <c r="AD315" s="33">
        <f>SUM(R315:AC315)</f>
        <v>0</v>
      </c>
    </row>
    <row r="316" spans="1:30" s="240" customFormat="1">
      <c r="A316" s="274" t="s">
        <v>347</v>
      </c>
      <c r="B316" s="473">
        <v>0</v>
      </c>
      <c r="C316" s="574">
        <f>IF($M$295=C$311,($B$297*$B316),0)</f>
        <v>0</v>
      </c>
      <c r="D316" s="575">
        <f t="shared" ref="D316:N317" si="142">IF($M$295=D$311,($B$297*$B316),0)</f>
        <v>0</v>
      </c>
      <c r="E316" s="575">
        <f t="shared" si="142"/>
        <v>0</v>
      </c>
      <c r="F316" s="575">
        <f t="shared" si="142"/>
        <v>0</v>
      </c>
      <c r="G316" s="575">
        <f t="shared" si="142"/>
        <v>0</v>
      </c>
      <c r="H316" s="575">
        <f t="shared" si="142"/>
        <v>0</v>
      </c>
      <c r="I316" s="575">
        <f t="shared" si="142"/>
        <v>0</v>
      </c>
      <c r="J316" s="575">
        <f t="shared" si="142"/>
        <v>0</v>
      </c>
      <c r="K316" s="575">
        <f t="shared" si="142"/>
        <v>0</v>
      </c>
      <c r="L316" s="575">
        <f t="shared" si="142"/>
        <v>0</v>
      </c>
      <c r="M316" s="575">
        <f t="shared" si="142"/>
        <v>0</v>
      </c>
      <c r="N316" s="576">
        <f t="shared" si="142"/>
        <v>0</v>
      </c>
      <c r="O316" s="33">
        <f>SUM(C316:N316)</f>
        <v>0</v>
      </c>
      <c r="P316" s="274" t="s">
        <v>347</v>
      </c>
      <c r="Q316" s="473">
        <v>0</v>
      </c>
      <c r="R316" s="574">
        <f t="shared" ref="R316:AC317" si="143">IF($AB$295=R$311,($Q$297*$Q316),0)</f>
        <v>0</v>
      </c>
      <c r="S316" s="575">
        <f t="shared" si="143"/>
        <v>0</v>
      </c>
      <c r="T316" s="575">
        <f t="shared" si="143"/>
        <v>0</v>
      </c>
      <c r="U316" s="575">
        <f t="shared" si="143"/>
        <v>0</v>
      </c>
      <c r="V316" s="575">
        <f t="shared" si="143"/>
        <v>0</v>
      </c>
      <c r="W316" s="575">
        <f t="shared" si="143"/>
        <v>0</v>
      </c>
      <c r="X316" s="575">
        <f t="shared" si="143"/>
        <v>0</v>
      </c>
      <c r="Y316" s="575">
        <f t="shared" si="143"/>
        <v>0</v>
      </c>
      <c r="Z316" s="575">
        <f t="shared" si="143"/>
        <v>0</v>
      </c>
      <c r="AA316" s="575">
        <f t="shared" si="143"/>
        <v>0</v>
      </c>
      <c r="AB316" s="575">
        <f t="shared" si="143"/>
        <v>0</v>
      </c>
      <c r="AC316" s="576">
        <f t="shared" si="143"/>
        <v>0</v>
      </c>
      <c r="AD316" s="33">
        <f>SUM(R316:AC316)</f>
        <v>0</v>
      </c>
    </row>
    <row r="317" spans="1:30" s="240" customFormat="1">
      <c r="A317" s="274" t="s">
        <v>348</v>
      </c>
      <c r="B317" s="473">
        <v>0</v>
      </c>
      <c r="C317" s="574">
        <f>IF($M$295=C$311,($B$297*$B317),0)</f>
        <v>0</v>
      </c>
      <c r="D317" s="575">
        <f t="shared" si="142"/>
        <v>0</v>
      </c>
      <c r="E317" s="575">
        <f t="shared" si="142"/>
        <v>0</v>
      </c>
      <c r="F317" s="575">
        <f t="shared" si="142"/>
        <v>0</v>
      </c>
      <c r="G317" s="575">
        <f t="shared" si="142"/>
        <v>0</v>
      </c>
      <c r="H317" s="575">
        <f t="shared" si="142"/>
        <v>0</v>
      </c>
      <c r="I317" s="575">
        <f t="shared" si="142"/>
        <v>0</v>
      </c>
      <c r="J317" s="575">
        <f t="shared" si="142"/>
        <v>0</v>
      </c>
      <c r="K317" s="575">
        <f t="shared" si="142"/>
        <v>0</v>
      </c>
      <c r="L317" s="575">
        <f t="shared" si="142"/>
        <v>0</v>
      </c>
      <c r="M317" s="575">
        <f t="shared" si="142"/>
        <v>0</v>
      </c>
      <c r="N317" s="576">
        <f t="shared" si="142"/>
        <v>0</v>
      </c>
      <c r="O317" s="33">
        <f>SUM(C317:N317)</f>
        <v>0</v>
      </c>
      <c r="P317" s="274" t="s">
        <v>348</v>
      </c>
      <c r="Q317" s="473">
        <v>0</v>
      </c>
      <c r="R317" s="574">
        <f t="shared" si="143"/>
        <v>0</v>
      </c>
      <c r="S317" s="575">
        <f t="shared" si="143"/>
        <v>0</v>
      </c>
      <c r="T317" s="575">
        <f t="shared" si="143"/>
        <v>0</v>
      </c>
      <c r="U317" s="575">
        <f t="shared" si="143"/>
        <v>0</v>
      </c>
      <c r="V317" s="575">
        <f t="shared" si="143"/>
        <v>0</v>
      </c>
      <c r="W317" s="575">
        <f t="shared" si="143"/>
        <v>0</v>
      </c>
      <c r="X317" s="575">
        <f t="shared" si="143"/>
        <v>0</v>
      </c>
      <c r="Y317" s="575">
        <f t="shared" si="143"/>
        <v>0</v>
      </c>
      <c r="Z317" s="575">
        <f t="shared" si="143"/>
        <v>0</v>
      </c>
      <c r="AA317" s="575">
        <f t="shared" si="143"/>
        <v>0</v>
      </c>
      <c r="AB317" s="575">
        <f t="shared" si="143"/>
        <v>0</v>
      </c>
      <c r="AC317" s="576">
        <f t="shared" si="143"/>
        <v>0</v>
      </c>
      <c r="AD317" s="33">
        <f>SUM(R317:AC317)</f>
        <v>0</v>
      </c>
    </row>
    <row r="318" spans="1:30" s="240" customFormat="1">
      <c r="A318" s="337" t="s">
        <v>349</v>
      </c>
      <c r="B318" s="474">
        <v>0</v>
      </c>
      <c r="C318" s="577">
        <f>IF($M$295=C$297,($B$297*$B318),0)</f>
        <v>0</v>
      </c>
      <c r="D318" s="578">
        <f t="shared" ref="D318:N318" si="144">IF($M$295=D$297,($B$297*$B318),0)</f>
        <v>0</v>
      </c>
      <c r="E318" s="578">
        <f t="shared" si="144"/>
        <v>0</v>
      </c>
      <c r="F318" s="578">
        <f t="shared" si="144"/>
        <v>0</v>
      </c>
      <c r="G318" s="578">
        <f t="shared" si="144"/>
        <v>0</v>
      </c>
      <c r="H318" s="578">
        <f t="shared" si="144"/>
        <v>0</v>
      </c>
      <c r="I318" s="578">
        <f t="shared" si="144"/>
        <v>0</v>
      </c>
      <c r="J318" s="578">
        <f t="shared" si="144"/>
        <v>0</v>
      </c>
      <c r="K318" s="578">
        <f t="shared" si="144"/>
        <v>0</v>
      </c>
      <c r="L318" s="578">
        <f t="shared" si="144"/>
        <v>0</v>
      </c>
      <c r="M318" s="578">
        <f t="shared" si="144"/>
        <v>0</v>
      </c>
      <c r="N318" s="579">
        <f t="shared" si="144"/>
        <v>0</v>
      </c>
      <c r="O318" s="484">
        <f>SUM(C318:N318)</f>
        <v>0</v>
      </c>
      <c r="P318" s="337" t="s">
        <v>349</v>
      </c>
      <c r="Q318" s="474">
        <v>0</v>
      </c>
      <c r="R318" s="577">
        <f t="shared" ref="R318:AC318" si="145">IF($AB$295=R$297,($Q$297*$Q318),0)</f>
        <v>0</v>
      </c>
      <c r="S318" s="578">
        <f t="shared" si="145"/>
        <v>0</v>
      </c>
      <c r="T318" s="578">
        <f t="shared" si="145"/>
        <v>0</v>
      </c>
      <c r="U318" s="578">
        <f t="shared" si="145"/>
        <v>0</v>
      </c>
      <c r="V318" s="578">
        <f t="shared" si="145"/>
        <v>0</v>
      </c>
      <c r="W318" s="578">
        <f t="shared" si="145"/>
        <v>0</v>
      </c>
      <c r="X318" s="578">
        <f t="shared" si="145"/>
        <v>0</v>
      </c>
      <c r="Y318" s="578">
        <f t="shared" si="145"/>
        <v>0</v>
      </c>
      <c r="Z318" s="578">
        <f t="shared" si="145"/>
        <v>0</v>
      </c>
      <c r="AA318" s="578">
        <f t="shared" si="145"/>
        <v>0</v>
      </c>
      <c r="AB318" s="578">
        <f t="shared" si="145"/>
        <v>0</v>
      </c>
      <c r="AC318" s="579">
        <f t="shared" si="145"/>
        <v>0</v>
      </c>
      <c r="AD318" s="484">
        <f>SUM(R318:AC318)</f>
        <v>0</v>
      </c>
    </row>
    <row r="319" spans="1:30" s="240" customFormat="1">
      <c r="A319" s="285" t="s">
        <v>8</v>
      </c>
      <c r="B319" s="447"/>
      <c r="C319" s="281">
        <f t="shared" ref="C319:O319" si="146">SUM(C313:C318)</f>
        <v>0</v>
      </c>
      <c r="D319" s="282">
        <f t="shared" si="146"/>
        <v>0</v>
      </c>
      <c r="E319" s="282">
        <f t="shared" si="146"/>
        <v>0</v>
      </c>
      <c r="F319" s="282">
        <f t="shared" si="146"/>
        <v>0</v>
      </c>
      <c r="G319" s="282">
        <f t="shared" si="146"/>
        <v>0</v>
      </c>
      <c r="H319" s="282">
        <f t="shared" si="146"/>
        <v>0</v>
      </c>
      <c r="I319" s="282">
        <f t="shared" si="146"/>
        <v>0</v>
      </c>
      <c r="J319" s="282">
        <f t="shared" si="146"/>
        <v>0</v>
      </c>
      <c r="K319" s="282">
        <f t="shared" si="146"/>
        <v>0</v>
      </c>
      <c r="L319" s="282">
        <f t="shared" si="146"/>
        <v>0</v>
      </c>
      <c r="M319" s="282">
        <f t="shared" si="146"/>
        <v>0</v>
      </c>
      <c r="N319" s="283">
        <f t="shared" si="146"/>
        <v>0</v>
      </c>
      <c r="O319" s="274">
        <f t="shared" si="146"/>
        <v>0</v>
      </c>
      <c r="P319" s="285" t="s">
        <v>8</v>
      </c>
      <c r="Q319" s="447"/>
      <c r="R319" s="281">
        <f t="shared" ref="R319:AD319" si="147">SUM(R313:R318)</f>
        <v>0</v>
      </c>
      <c r="S319" s="282">
        <f t="shared" si="147"/>
        <v>0</v>
      </c>
      <c r="T319" s="282">
        <f t="shared" si="147"/>
        <v>0</v>
      </c>
      <c r="U319" s="282">
        <f t="shared" si="147"/>
        <v>0</v>
      </c>
      <c r="V319" s="282">
        <f t="shared" si="147"/>
        <v>0</v>
      </c>
      <c r="W319" s="282">
        <f t="shared" si="147"/>
        <v>0</v>
      </c>
      <c r="X319" s="282">
        <f t="shared" si="147"/>
        <v>0</v>
      </c>
      <c r="Y319" s="282">
        <f t="shared" si="147"/>
        <v>0</v>
      </c>
      <c r="Z319" s="282">
        <f t="shared" si="147"/>
        <v>0</v>
      </c>
      <c r="AA319" s="282">
        <f t="shared" si="147"/>
        <v>0</v>
      </c>
      <c r="AB319" s="282">
        <f t="shared" si="147"/>
        <v>0</v>
      </c>
      <c r="AC319" s="283">
        <f t="shared" si="147"/>
        <v>0</v>
      </c>
      <c r="AD319" s="274">
        <f t="shared" si="147"/>
        <v>0</v>
      </c>
    </row>
    <row r="320" spans="1:30" s="240" customFormat="1">
      <c r="A320" s="51"/>
      <c r="B320" s="51"/>
      <c r="C320" s="447"/>
      <c r="D320" s="447"/>
      <c r="E320" s="447"/>
      <c r="F320" s="447"/>
      <c r="G320" s="447"/>
      <c r="H320" s="447"/>
      <c r="I320" s="447"/>
      <c r="J320" s="447"/>
      <c r="K320" s="447"/>
      <c r="L320" s="447"/>
      <c r="M320" s="447"/>
      <c r="N320" s="447"/>
      <c r="O320" s="447"/>
      <c r="P320" s="51"/>
      <c r="Q320" s="51"/>
      <c r="R320" s="447"/>
      <c r="S320" s="447"/>
      <c r="T320" s="447"/>
      <c r="U320" s="447"/>
      <c r="V320" s="447"/>
      <c r="W320" s="447"/>
      <c r="X320" s="447"/>
      <c r="Y320" s="447"/>
      <c r="Z320" s="447"/>
      <c r="AA320" s="447"/>
      <c r="AB320" s="447"/>
      <c r="AC320" s="447"/>
      <c r="AD320" s="447"/>
    </row>
    <row r="321" spans="1:30" s="30" customFormat="1" ht="18">
      <c r="A321" s="465" t="s">
        <v>340</v>
      </c>
      <c r="B321" s="256"/>
      <c r="C321" s="453" t="s">
        <v>312</v>
      </c>
      <c r="D321" s="450"/>
      <c r="E321" s="450"/>
      <c r="F321" s="450"/>
      <c r="G321" s="450"/>
      <c r="H321" s="450"/>
      <c r="I321" s="450"/>
      <c r="J321" s="450"/>
      <c r="K321" s="450"/>
      <c r="L321" s="450"/>
      <c r="M321" s="450"/>
      <c r="N321" s="452"/>
      <c r="O321" s="447"/>
      <c r="P321" s="465" t="s">
        <v>340</v>
      </c>
      <c r="Q321" s="256"/>
      <c r="R321" s="453" t="s">
        <v>312</v>
      </c>
      <c r="S321" s="450"/>
      <c r="T321" s="450"/>
      <c r="U321" s="450"/>
      <c r="V321" s="450"/>
      <c r="W321" s="450"/>
      <c r="X321" s="450"/>
      <c r="Y321" s="450"/>
      <c r="Z321" s="450"/>
      <c r="AA321" s="450"/>
      <c r="AB321" s="450"/>
      <c r="AC321" s="452"/>
      <c r="AD321" s="447"/>
    </row>
    <row r="322" spans="1:30" s="30" customFormat="1">
      <c r="A322" s="154" t="str">
        <f>+A299</f>
        <v>Coach 1</v>
      </c>
      <c r="B322" s="491" t="str">
        <f>IF(+B299="","",B299)</f>
        <v>Joe Smith</v>
      </c>
      <c r="C322" s="594">
        <v>0</v>
      </c>
      <c r="D322" s="595">
        <v>0</v>
      </c>
      <c r="E322" s="595">
        <v>0</v>
      </c>
      <c r="F322" s="595">
        <v>0</v>
      </c>
      <c r="G322" s="595">
        <v>0</v>
      </c>
      <c r="H322" s="595">
        <v>0</v>
      </c>
      <c r="I322" s="595">
        <v>0</v>
      </c>
      <c r="J322" s="595">
        <v>0</v>
      </c>
      <c r="K322" s="595">
        <v>0</v>
      </c>
      <c r="L322" s="595">
        <v>0</v>
      </c>
      <c r="M322" s="595">
        <v>0</v>
      </c>
      <c r="N322" s="596">
        <v>0</v>
      </c>
      <c r="O322" s="467">
        <f>SUM(C322:N322)</f>
        <v>0</v>
      </c>
      <c r="P322" s="154" t="str">
        <f>+P299</f>
        <v>Coach 1</v>
      </c>
      <c r="Q322" s="257" t="s">
        <v>296</v>
      </c>
      <c r="R322" s="594">
        <v>0</v>
      </c>
      <c r="S322" s="595">
        <v>0</v>
      </c>
      <c r="T322" s="595">
        <v>0</v>
      </c>
      <c r="U322" s="595">
        <v>0</v>
      </c>
      <c r="V322" s="595">
        <v>0</v>
      </c>
      <c r="W322" s="595">
        <v>0</v>
      </c>
      <c r="X322" s="595">
        <v>0</v>
      </c>
      <c r="Y322" s="595">
        <v>0</v>
      </c>
      <c r="Z322" s="595">
        <v>0</v>
      </c>
      <c r="AA322" s="595">
        <v>0</v>
      </c>
      <c r="AB322" s="595">
        <v>0</v>
      </c>
      <c r="AC322" s="596">
        <v>0</v>
      </c>
      <c r="AD322" s="467">
        <f>SUM(R322:AC322)</f>
        <v>0</v>
      </c>
    </row>
    <row r="323" spans="1:30" s="30" customFormat="1">
      <c r="A323" s="119" t="str">
        <f t="shared" ref="A323:A331" si="148">+A300</f>
        <v>Coach 2</v>
      </c>
      <c r="B323" s="492" t="str">
        <f t="shared" ref="B323:B331" si="149">IF(+B300="","",B300)</f>
        <v>Todd Lundgren</v>
      </c>
      <c r="C323" s="597">
        <v>0</v>
      </c>
      <c r="D323" s="598">
        <v>0</v>
      </c>
      <c r="E323" s="598">
        <v>0</v>
      </c>
      <c r="F323" s="598">
        <v>0</v>
      </c>
      <c r="G323" s="598">
        <v>0</v>
      </c>
      <c r="H323" s="598">
        <v>0</v>
      </c>
      <c r="I323" s="598">
        <v>0</v>
      </c>
      <c r="J323" s="598">
        <v>0</v>
      </c>
      <c r="K323" s="598">
        <v>0</v>
      </c>
      <c r="L323" s="598">
        <v>0</v>
      </c>
      <c r="M323" s="598">
        <v>0</v>
      </c>
      <c r="N323" s="599">
        <v>0</v>
      </c>
      <c r="O323" s="467">
        <f t="shared" ref="O323:O331" si="150">SUM(C323:N323)</f>
        <v>0</v>
      </c>
      <c r="P323" s="119" t="str">
        <f t="shared" ref="P323:P331" si="151">+P300</f>
        <v>Coach 2</v>
      </c>
      <c r="Q323" s="257" t="s">
        <v>297</v>
      </c>
      <c r="R323" s="597">
        <v>0</v>
      </c>
      <c r="S323" s="598">
        <v>0</v>
      </c>
      <c r="T323" s="598">
        <v>0</v>
      </c>
      <c r="U323" s="598">
        <v>0</v>
      </c>
      <c r="V323" s="598">
        <v>0</v>
      </c>
      <c r="W323" s="598">
        <v>0</v>
      </c>
      <c r="X323" s="598">
        <v>0</v>
      </c>
      <c r="Y323" s="598">
        <v>0</v>
      </c>
      <c r="Z323" s="598">
        <v>0</v>
      </c>
      <c r="AA323" s="598">
        <v>0</v>
      </c>
      <c r="AB323" s="598">
        <v>0</v>
      </c>
      <c r="AC323" s="599">
        <v>0</v>
      </c>
      <c r="AD323" s="467">
        <f t="shared" ref="AD323:AD331" si="152">SUM(R323:AC323)</f>
        <v>0</v>
      </c>
    </row>
    <row r="324" spans="1:30" s="30" customFormat="1">
      <c r="A324" s="119" t="str">
        <f t="shared" si="148"/>
        <v>Assistant Coach</v>
      </c>
      <c r="B324" s="492" t="str">
        <f t="shared" si="149"/>
        <v>Mary James</v>
      </c>
      <c r="C324" s="597">
        <v>0</v>
      </c>
      <c r="D324" s="598">
        <v>0</v>
      </c>
      <c r="E324" s="598">
        <v>0</v>
      </c>
      <c r="F324" s="598">
        <v>0</v>
      </c>
      <c r="G324" s="598">
        <v>0</v>
      </c>
      <c r="H324" s="598">
        <v>0</v>
      </c>
      <c r="I324" s="598">
        <v>0</v>
      </c>
      <c r="J324" s="598">
        <v>0</v>
      </c>
      <c r="K324" s="598">
        <v>0</v>
      </c>
      <c r="L324" s="598">
        <v>0</v>
      </c>
      <c r="M324" s="598">
        <v>0</v>
      </c>
      <c r="N324" s="599">
        <v>0</v>
      </c>
      <c r="O324" s="467">
        <f t="shared" si="150"/>
        <v>0</v>
      </c>
      <c r="P324" s="119" t="str">
        <f t="shared" si="151"/>
        <v>Assistant Coach</v>
      </c>
      <c r="Q324" s="257" t="s">
        <v>298</v>
      </c>
      <c r="R324" s="597">
        <v>0</v>
      </c>
      <c r="S324" s="598">
        <v>0</v>
      </c>
      <c r="T324" s="598">
        <v>0</v>
      </c>
      <c r="U324" s="598">
        <v>0</v>
      </c>
      <c r="V324" s="598">
        <v>0</v>
      </c>
      <c r="W324" s="598">
        <v>0</v>
      </c>
      <c r="X324" s="598">
        <v>0</v>
      </c>
      <c r="Y324" s="598">
        <v>0</v>
      </c>
      <c r="Z324" s="598">
        <v>0</v>
      </c>
      <c r="AA324" s="598">
        <v>0</v>
      </c>
      <c r="AB324" s="598">
        <v>0</v>
      </c>
      <c r="AC324" s="599">
        <v>0</v>
      </c>
      <c r="AD324" s="467">
        <f t="shared" si="152"/>
        <v>0</v>
      </c>
    </row>
    <row r="325" spans="1:30" s="30" customFormat="1">
      <c r="A325" s="119" t="str">
        <f t="shared" si="148"/>
        <v>Referee (2)</v>
      </c>
      <c r="B325" s="492" t="str">
        <f t="shared" si="149"/>
        <v>Mike/Dave</v>
      </c>
      <c r="C325" s="597">
        <v>0</v>
      </c>
      <c r="D325" s="598">
        <v>0</v>
      </c>
      <c r="E325" s="598">
        <v>0</v>
      </c>
      <c r="F325" s="598">
        <v>0</v>
      </c>
      <c r="G325" s="598">
        <v>0</v>
      </c>
      <c r="H325" s="598">
        <v>0</v>
      </c>
      <c r="I325" s="598">
        <v>0</v>
      </c>
      <c r="J325" s="598">
        <v>0</v>
      </c>
      <c r="K325" s="598">
        <v>0</v>
      </c>
      <c r="L325" s="598">
        <v>0</v>
      </c>
      <c r="M325" s="598">
        <v>0</v>
      </c>
      <c r="N325" s="599">
        <v>0</v>
      </c>
      <c r="O325" s="467">
        <f t="shared" si="150"/>
        <v>0</v>
      </c>
      <c r="P325" s="119" t="str">
        <f t="shared" si="151"/>
        <v>Referee (2)</v>
      </c>
      <c r="Q325" s="257" t="s">
        <v>299</v>
      </c>
      <c r="R325" s="597">
        <v>0</v>
      </c>
      <c r="S325" s="598">
        <v>0</v>
      </c>
      <c r="T325" s="598">
        <v>0</v>
      </c>
      <c r="U325" s="598">
        <v>0</v>
      </c>
      <c r="V325" s="598">
        <v>0</v>
      </c>
      <c r="W325" s="598">
        <v>0</v>
      </c>
      <c r="X325" s="598">
        <v>0</v>
      </c>
      <c r="Y325" s="598">
        <v>0</v>
      </c>
      <c r="Z325" s="598">
        <v>0</v>
      </c>
      <c r="AA325" s="598">
        <v>0</v>
      </c>
      <c r="AB325" s="598">
        <v>0</v>
      </c>
      <c r="AC325" s="599">
        <v>0</v>
      </c>
      <c r="AD325" s="467">
        <f t="shared" si="152"/>
        <v>0</v>
      </c>
    </row>
    <row r="326" spans="1:30" s="30" customFormat="1">
      <c r="A326" s="119" t="str">
        <f t="shared" si="148"/>
        <v>Ticket Takers</v>
      </c>
      <c r="B326" s="492" t="str">
        <f t="shared" si="149"/>
        <v>Marla/Jan/Rob</v>
      </c>
      <c r="C326" s="597">
        <v>0</v>
      </c>
      <c r="D326" s="598">
        <v>0</v>
      </c>
      <c r="E326" s="598">
        <v>0</v>
      </c>
      <c r="F326" s="598">
        <v>0</v>
      </c>
      <c r="G326" s="598">
        <v>0</v>
      </c>
      <c r="H326" s="598">
        <v>0</v>
      </c>
      <c r="I326" s="598">
        <v>0</v>
      </c>
      <c r="J326" s="598">
        <v>0</v>
      </c>
      <c r="K326" s="598">
        <v>0</v>
      </c>
      <c r="L326" s="598">
        <v>0</v>
      </c>
      <c r="M326" s="598">
        <v>0</v>
      </c>
      <c r="N326" s="599">
        <v>0</v>
      </c>
      <c r="O326" s="467">
        <f t="shared" si="150"/>
        <v>0</v>
      </c>
      <c r="P326" s="119" t="str">
        <f t="shared" si="151"/>
        <v>Ticket Takers</v>
      </c>
      <c r="Q326" s="257" t="s">
        <v>304</v>
      </c>
      <c r="R326" s="597">
        <v>0</v>
      </c>
      <c r="S326" s="598">
        <v>0</v>
      </c>
      <c r="T326" s="598">
        <v>0</v>
      </c>
      <c r="U326" s="598">
        <v>0</v>
      </c>
      <c r="V326" s="598">
        <v>0</v>
      </c>
      <c r="W326" s="598">
        <v>0</v>
      </c>
      <c r="X326" s="598">
        <v>0</v>
      </c>
      <c r="Y326" s="598">
        <v>0</v>
      </c>
      <c r="Z326" s="598">
        <v>0</v>
      </c>
      <c r="AA326" s="598">
        <v>0</v>
      </c>
      <c r="AB326" s="598">
        <v>0</v>
      </c>
      <c r="AC326" s="599">
        <v>0</v>
      </c>
      <c r="AD326" s="467">
        <f t="shared" si="152"/>
        <v>0</v>
      </c>
    </row>
    <row r="327" spans="1:30" s="30" customFormat="1">
      <c r="A327" s="119" t="str">
        <f t="shared" si="148"/>
        <v>Refreshment Booth</v>
      </c>
      <c r="B327" s="492" t="str">
        <f t="shared" si="149"/>
        <v>TBA</v>
      </c>
      <c r="C327" s="597">
        <v>0</v>
      </c>
      <c r="D327" s="598">
        <v>0</v>
      </c>
      <c r="E327" s="598">
        <v>0</v>
      </c>
      <c r="F327" s="598">
        <v>0</v>
      </c>
      <c r="G327" s="598">
        <v>0</v>
      </c>
      <c r="H327" s="598">
        <v>0</v>
      </c>
      <c r="I327" s="598">
        <v>0</v>
      </c>
      <c r="J327" s="598">
        <v>0</v>
      </c>
      <c r="K327" s="598">
        <v>0</v>
      </c>
      <c r="L327" s="598">
        <v>0</v>
      </c>
      <c r="M327" s="598">
        <v>0</v>
      </c>
      <c r="N327" s="599">
        <v>0</v>
      </c>
      <c r="O327" s="467">
        <f t="shared" si="150"/>
        <v>0</v>
      </c>
      <c r="P327" s="119" t="str">
        <f t="shared" si="151"/>
        <v>Refreshment Booth</v>
      </c>
      <c r="Q327" s="257" t="s">
        <v>308</v>
      </c>
      <c r="R327" s="597">
        <v>0</v>
      </c>
      <c r="S327" s="598">
        <v>0</v>
      </c>
      <c r="T327" s="598">
        <v>0</v>
      </c>
      <c r="U327" s="598">
        <v>0</v>
      </c>
      <c r="V327" s="598">
        <v>0</v>
      </c>
      <c r="W327" s="598">
        <v>0</v>
      </c>
      <c r="X327" s="598">
        <v>0</v>
      </c>
      <c r="Y327" s="598">
        <v>0</v>
      </c>
      <c r="Z327" s="598">
        <v>0</v>
      </c>
      <c r="AA327" s="598">
        <v>0</v>
      </c>
      <c r="AB327" s="598">
        <v>0</v>
      </c>
      <c r="AC327" s="599">
        <v>0</v>
      </c>
      <c r="AD327" s="467">
        <f t="shared" si="152"/>
        <v>0</v>
      </c>
    </row>
    <row r="328" spans="1:30" s="30" customFormat="1">
      <c r="A328" s="119" t="str">
        <f t="shared" si="148"/>
        <v>Custodian</v>
      </c>
      <c r="B328" s="492" t="str">
        <f t="shared" si="149"/>
        <v>Tom Collins</v>
      </c>
      <c r="C328" s="597">
        <v>0</v>
      </c>
      <c r="D328" s="598">
        <v>0</v>
      </c>
      <c r="E328" s="598">
        <v>0</v>
      </c>
      <c r="F328" s="598">
        <v>0</v>
      </c>
      <c r="G328" s="598">
        <v>0</v>
      </c>
      <c r="H328" s="598">
        <v>0</v>
      </c>
      <c r="I328" s="598">
        <v>0</v>
      </c>
      <c r="J328" s="598">
        <v>0</v>
      </c>
      <c r="K328" s="598">
        <v>0</v>
      </c>
      <c r="L328" s="598">
        <v>0</v>
      </c>
      <c r="M328" s="598">
        <v>0</v>
      </c>
      <c r="N328" s="599">
        <v>0</v>
      </c>
      <c r="O328" s="467">
        <f t="shared" si="150"/>
        <v>0</v>
      </c>
      <c r="P328" s="119" t="str">
        <f t="shared" si="151"/>
        <v>Custodian</v>
      </c>
      <c r="Q328" s="257" t="s">
        <v>307</v>
      </c>
      <c r="R328" s="597">
        <v>0</v>
      </c>
      <c r="S328" s="598">
        <v>0</v>
      </c>
      <c r="T328" s="598">
        <v>0</v>
      </c>
      <c r="U328" s="598">
        <v>0</v>
      </c>
      <c r="V328" s="598">
        <v>0</v>
      </c>
      <c r="W328" s="598">
        <v>0</v>
      </c>
      <c r="X328" s="598">
        <v>0</v>
      </c>
      <c r="Y328" s="598">
        <v>0</v>
      </c>
      <c r="Z328" s="598">
        <v>0</v>
      </c>
      <c r="AA328" s="598">
        <v>0</v>
      </c>
      <c r="AB328" s="598">
        <v>0</v>
      </c>
      <c r="AC328" s="599">
        <v>0</v>
      </c>
      <c r="AD328" s="467">
        <f t="shared" si="152"/>
        <v>0</v>
      </c>
    </row>
    <row r="329" spans="1:30" s="30" customFormat="1">
      <c r="A329" s="119" t="str">
        <f t="shared" si="148"/>
        <v>Guest Athlete</v>
      </c>
      <c r="B329" s="492" t="str">
        <f t="shared" si="149"/>
        <v>Arnold S.</v>
      </c>
      <c r="C329" s="597">
        <v>0</v>
      </c>
      <c r="D329" s="598">
        <v>0</v>
      </c>
      <c r="E329" s="598">
        <v>0</v>
      </c>
      <c r="F329" s="598">
        <v>0</v>
      </c>
      <c r="G329" s="598">
        <v>0</v>
      </c>
      <c r="H329" s="598">
        <v>0</v>
      </c>
      <c r="I329" s="598">
        <v>0</v>
      </c>
      <c r="J329" s="598">
        <v>0</v>
      </c>
      <c r="K329" s="598">
        <v>0</v>
      </c>
      <c r="L329" s="598">
        <v>0</v>
      </c>
      <c r="M329" s="598">
        <v>0</v>
      </c>
      <c r="N329" s="599">
        <v>0</v>
      </c>
      <c r="O329" s="467">
        <f t="shared" si="150"/>
        <v>0</v>
      </c>
      <c r="P329" s="119" t="str">
        <f t="shared" si="151"/>
        <v>Guest Athlete</v>
      </c>
      <c r="Q329" s="257"/>
      <c r="R329" s="597">
        <v>0</v>
      </c>
      <c r="S329" s="598">
        <v>0</v>
      </c>
      <c r="T329" s="598">
        <v>0</v>
      </c>
      <c r="U329" s="598">
        <v>0</v>
      </c>
      <c r="V329" s="598">
        <v>0</v>
      </c>
      <c r="W329" s="598">
        <v>0</v>
      </c>
      <c r="X329" s="598">
        <v>0</v>
      </c>
      <c r="Y329" s="598">
        <v>0</v>
      </c>
      <c r="Z329" s="598">
        <v>0</v>
      </c>
      <c r="AA329" s="598">
        <v>0</v>
      </c>
      <c r="AB329" s="598">
        <v>0</v>
      </c>
      <c r="AC329" s="599">
        <v>0</v>
      </c>
      <c r="AD329" s="467">
        <f t="shared" si="152"/>
        <v>0</v>
      </c>
    </row>
    <row r="330" spans="1:30" s="30" customFormat="1">
      <c r="A330" s="119" t="str">
        <f t="shared" si="148"/>
        <v>Position #9</v>
      </c>
      <c r="B330" s="492" t="str">
        <f t="shared" si="149"/>
        <v/>
      </c>
      <c r="C330" s="597">
        <v>0</v>
      </c>
      <c r="D330" s="598">
        <v>0</v>
      </c>
      <c r="E330" s="598">
        <v>0</v>
      </c>
      <c r="F330" s="598">
        <v>0</v>
      </c>
      <c r="G330" s="598">
        <v>0</v>
      </c>
      <c r="H330" s="598">
        <v>0</v>
      </c>
      <c r="I330" s="598">
        <v>0</v>
      </c>
      <c r="J330" s="598">
        <v>0</v>
      </c>
      <c r="K330" s="598">
        <v>0</v>
      </c>
      <c r="L330" s="598">
        <v>0</v>
      </c>
      <c r="M330" s="598">
        <v>0</v>
      </c>
      <c r="N330" s="599">
        <v>0</v>
      </c>
      <c r="O330" s="467">
        <f t="shared" si="150"/>
        <v>0</v>
      </c>
      <c r="P330" s="119" t="str">
        <f t="shared" si="151"/>
        <v>Position #9</v>
      </c>
      <c r="Q330" s="257"/>
      <c r="R330" s="597">
        <v>0</v>
      </c>
      <c r="S330" s="598">
        <v>0</v>
      </c>
      <c r="T330" s="598">
        <v>0</v>
      </c>
      <c r="U330" s="598">
        <v>0</v>
      </c>
      <c r="V330" s="598">
        <v>0</v>
      </c>
      <c r="W330" s="598">
        <v>0</v>
      </c>
      <c r="X330" s="598">
        <v>0</v>
      </c>
      <c r="Y330" s="598">
        <v>0</v>
      </c>
      <c r="Z330" s="598">
        <v>0</v>
      </c>
      <c r="AA330" s="598">
        <v>0</v>
      </c>
      <c r="AB330" s="598">
        <v>0</v>
      </c>
      <c r="AC330" s="599">
        <v>0</v>
      </c>
      <c r="AD330" s="467">
        <f t="shared" si="152"/>
        <v>0</v>
      </c>
    </row>
    <row r="331" spans="1:30" s="30" customFormat="1">
      <c r="A331" s="49" t="str">
        <f t="shared" si="148"/>
        <v>Position #10</v>
      </c>
      <c r="B331" s="493" t="str">
        <f t="shared" si="149"/>
        <v/>
      </c>
      <c r="C331" s="600">
        <v>0</v>
      </c>
      <c r="D331" s="601">
        <v>0</v>
      </c>
      <c r="E331" s="601">
        <v>0</v>
      </c>
      <c r="F331" s="601">
        <v>0</v>
      </c>
      <c r="G331" s="601">
        <v>0</v>
      </c>
      <c r="H331" s="601">
        <v>0</v>
      </c>
      <c r="I331" s="601">
        <v>0</v>
      </c>
      <c r="J331" s="601">
        <v>0</v>
      </c>
      <c r="K331" s="601">
        <v>0</v>
      </c>
      <c r="L331" s="601">
        <v>0</v>
      </c>
      <c r="M331" s="601">
        <v>0</v>
      </c>
      <c r="N331" s="602">
        <v>0</v>
      </c>
      <c r="O331" s="468">
        <f t="shared" si="150"/>
        <v>0</v>
      </c>
      <c r="P331" s="49" t="str">
        <f t="shared" si="151"/>
        <v>Position #10</v>
      </c>
      <c r="Q331" s="117"/>
      <c r="R331" s="600">
        <v>0</v>
      </c>
      <c r="S331" s="601">
        <v>0</v>
      </c>
      <c r="T331" s="601">
        <v>0</v>
      </c>
      <c r="U331" s="601">
        <v>0</v>
      </c>
      <c r="V331" s="601">
        <v>0</v>
      </c>
      <c r="W331" s="601">
        <v>0</v>
      </c>
      <c r="X331" s="601">
        <v>0</v>
      </c>
      <c r="Y331" s="601">
        <v>0</v>
      </c>
      <c r="Z331" s="601">
        <v>0</v>
      </c>
      <c r="AA331" s="601">
        <v>0</v>
      </c>
      <c r="AB331" s="601">
        <v>0</v>
      </c>
      <c r="AC331" s="602">
        <v>0</v>
      </c>
      <c r="AD331" s="468">
        <f t="shared" si="152"/>
        <v>0</v>
      </c>
    </row>
    <row r="332" spans="1:30" s="30" customFormat="1">
      <c r="A332" s="119" t="s">
        <v>313</v>
      </c>
      <c r="B332" s="118"/>
      <c r="C332" s="486">
        <f t="shared" ref="C332:O332" si="153">SUM(C322:C331)</f>
        <v>0</v>
      </c>
      <c r="D332" s="486">
        <f t="shared" si="153"/>
        <v>0</v>
      </c>
      <c r="E332" s="486">
        <f t="shared" si="153"/>
        <v>0</v>
      </c>
      <c r="F332" s="486">
        <f t="shared" si="153"/>
        <v>0</v>
      </c>
      <c r="G332" s="486">
        <f t="shared" si="153"/>
        <v>0</v>
      </c>
      <c r="H332" s="486">
        <f t="shared" si="153"/>
        <v>0</v>
      </c>
      <c r="I332" s="486">
        <f t="shared" si="153"/>
        <v>0</v>
      </c>
      <c r="J332" s="486">
        <f t="shared" si="153"/>
        <v>0</v>
      </c>
      <c r="K332" s="486">
        <f t="shared" si="153"/>
        <v>0</v>
      </c>
      <c r="L332" s="486">
        <f t="shared" si="153"/>
        <v>0</v>
      </c>
      <c r="M332" s="486">
        <f t="shared" si="153"/>
        <v>0</v>
      </c>
      <c r="N332" s="486">
        <f t="shared" si="153"/>
        <v>0</v>
      </c>
      <c r="O332" s="486">
        <f t="shared" si="153"/>
        <v>0</v>
      </c>
      <c r="P332" s="119" t="s">
        <v>313</v>
      </c>
      <c r="Q332" s="118"/>
      <c r="R332" s="486">
        <f t="shared" ref="R332:AD332" si="154">SUM(R322:R331)</f>
        <v>0</v>
      </c>
      <c r="S332" s="486">
        <f t="shared" si="154"/>
        <v>0</v>
      </c>
      <c r="T332" s="486">
        <f t="shared" si="154"/>
        <v>0</v>
      </c>
      <c r="U332" s="486">
        <f t="shared" si="154"/>
        <v>0</v>
      </c>
      <c r="V332" s="486">
        <f t="shared" si="154"/>
        <v>0</v>
      </c>
      <c r="W332" s="486">
        <f t="shared" si="154"/>
        <v>0</v>
      </c>
      <c r="X332" s="486">
        <f t="shared" si="154"/>
        <v>0</v>
      </c>
      <c r="Y332" s="486">
        <f t="shared" si="154"/>
        <v>0</v>
      </c>
      <c r="Z332" s="486">
        <f t="shared" si="154"/>
        <v>0</v>
      </c>
      <c r="AA332" s="486">
        <f t="shared" si="154"/>
        <v>0</v>
      </c>
      <c r="AB332" s="486">
        <f t="shared" si="154"/>
        <v>0</v>
      </c>
      <c r="AC332" s="486">
        <f t="shared" si="154"/>
        <v>0</v>
      </c>
      <c r="AD332" s="486">
        <f t="shared" si="154"/>
        <v>0</v>
      </c>
    </row>
    <row r="333" spans="1:30" s="30" customFormat="1">
      <c r="A333" s="391"/>
      <c r="B333" s="118"/>
      <c r="C333" s="454"/>
      <c r="D333" s="259"/>
      <c r="E333" s="259"/>
      <c r="F333" s="259"/>
      <c r="G333" s="259"/>
      <c r="H333" s="259"/>
      <c r="I333" s="259"/>
      <c r="J333" s="259"/>
      <c r="K333" s="259"/>
      <c r="L333" s="259"/>
      <c r="M333" s="259"/>
      <c r="N333" s="259"/>
      <c r="O333" s="33"/>
      <c r="P333" s="391"/>
      <c r="Q333" s="118"/>
      <c r="R333" s="454"/>
      <c r="S333" s="259"/>
      <c r="T333" s="259"/>
      <c r="U333" s="259"/>
      <c r="V333" s="259"/>
      <c r="W333" s="259"/>
      <c r="X333" s="259"/>
      <c r="Y333" s="259"/>
      <c r="Z333" s="259"/>
      <c r="AA333" s="259"/>
      <c r="AB333" s="259"/>
      <c r="AC333" s="259"/>
      <c r="AD333" s="33"/>
    </row>
    <row r="334" spans="1:30" s="240" customFormat="1">
      <c r="A334" s="51"/>
      <c r="B334" s="51"/>
      <c r="C334" s="447"/>
      <c r="D334" s="447"/>
      <c r="E334" s="447"/>
      <c r="F334" s="447"/>
      <c r="G334" s="447"/>
      <c r="H334" s="447"/>
      <c r="I334" s="447"/>
      <c r="J334" s="447"/>
      <c r="K334" s="447"/>
      <c r="L334" s="447"/>
      <c r="M334" s="447"/>
      <c r="N334" s="447"/>
      <c r="O334" s="447"/>
      <c r="P334" s="51"/>
      <c r="Q334" s="51"/>
      <c r="R334" s="447"/>
      <c r="S334" s="447"/>
      <c r="T334" s="447"/>
      <c r="U334" s="447"/>
      <c r="V334" s="447"/>
      <c r="W334" s="447"/>
      <c r="X334" s="447"/>
      <c r="Y334" s="447"/>
      <c r="Z334" s="447"/>
      <c r="AA334" s="447"/>
      <c r="AB334" s="447"/>
      <c r="AC334" s="447"/>
      <c r="AD334" s="447"/>
    </row>
    <row r="335" spans="1:30" s="30" customFormat="1" ht="18">
      <c r="A335" s="465" t="s">
        <v>339</v>
      </c>
      <c r="B335" s="60"/>
      <c r="C335" s="60"/>
      <c r="D335" s="60"/>
      <c r="E335" s="60"/>
      <c r="F335" s="60"/>
      <c r="G335" s="60"/>
      <c r="H335" s="60"/>
      <c r="I335" s="60"/>
      <c r="J335" s="60"/>
      <c r="K335" s="60"/>
      <c r="L335" s="60"/>
      <c r="M335" s="60"/>
      <c r="N335" s="60"/>
      <c r="O335" s="447"/>
      <c r="P335" s="465" t="s">
        <v>339</v>
      </c>
      <c r="Q335" s="60"/>
      <c r="R335" s="60"/>
      <c r="S335" s="60"/>
      <c r="T335" s="60"/>
      <c r="U335" s="60"/>
      <c r="V335" s="60"/>
      <c r="W335" s="60"/>
      <c r="X335" s="60"/>
      <c r="Y335" s="60"/>
      <c r="Z335" s="60"/>
      <c r="AA335" s="60"/>
      <c r="AB335" s="60"/>
      <c r="AC335" s="60"/>
      <c r="AD335" s="447"/>
    </row>
    <row r="336" spans="1:30" s="30" customFormat="1">
      <c r="A336" s="60" t="s">
        <v>312</v>
      </c>
      <c r="B336" s="60"/>
      <c r="C336" s="591">
        <f>+C332</f>
        <v>0</v>
      </c>
      <c r="D336" s="591">
        <f t="shared" ref="D336:N336" si="155">+D332</f>
        <v>0</v>
      </c>
      <c r="E336" s="591">
        <f t="shared" si="155"/>
        <v>0</v>
      </c>
      <c r="F336" s="591">
        <f t="shared" si="155"/>
        <v>0</v>
      </c>
      <c r="G336" s="591">
        <f t="shared" si="155"/>
        <v>0</v>
      </c>
      <c r="H336" s="591">
        <f t="shared" si="155"/>
        <v>0</v>
      </c>
      <c r="I336" s="591">
        <f t="shared" si="155"/>
        <v>0</v>
      </c>
      <c r="J336" s="591">
        <f t="shared" si="155"/>
        <v>0</v>
      </c>
      <c r="K336" s="591">
        <f t="shared" si="155"/>
        <v>0</v>
      </c>
      <c r="L336" s="591">
        <f t="shared" si="155"/>
        <v>0</v>
      </c>
      <c r="M336" s="591">
        <f t="shared" si="155"/>
        <v>0</v>
      </c>
      <c r="N336" s="591">
        <f t="shared" si="155"/>
        <v>0</v>
      </c>
      <c r="O336" s="276">
        <f>SUM(C336:N336)</f>
        <v>0</v>
      </c>
      <c r="P336" s="60" t="s">
        <v>312</v>
      </c>
      <c r="Q336" s="60"/>
      <c r="R336" s="591">
        <f>+R332</f>
        <v>0</v>
      </c>
      <c r="S336" s="591">
        <f t="shared" ref="S336:AC336" si="156">+S332</f>
        <v>0</v>
      </c>
      <c r="T336" s="591">
        <f t="shared" si="156"/>
        <v>0</v>
      </c>
      <c r="U336" s="591">
        <f t="shared" si="156"/>
        <v>0</v>
      </c>
      <c r="V336" s="591">
        <f t="shared" si="156"/>
        <v>0</v>
      </c>
      <c r="W336" s="591">
        <f t="shared" si="156"/>
        <v>0</v>
      </c>
      <c r="X336" s="591">
        <f t="shared" si="156"/>
        <v>0</v>
      </c>
      <c r="Y336" s="591">
        <f t="shared" si="156"/>
        <v>0</v>
      </c>
      <c r="Z336" s="591">
        <f t="shared" si="156"/>
        <v>0</v>
      </c>
      <c r="AA336" s="591">
        <f t="shared" si="156"/>
        <v>0</v>
      </c>
      <c r="AB336" s="591">
        <f t="shared" si="156"/>
        <v>0</v>
      </c>
      <c r="AC336" s="591">
        <f t="shared" si="156"/>
        <v>0</v>
      </c>
      <c r="AD336" s="276">
        <f>SUM(R336:AC336)</f>
        <v>0</v>
      </c>
    </row>
    <row r="337" spans="1:30" s="30" customFormat="1">
      <c r="A337" s="292" t="s">
        <v>287</v>
      </c>
      <c r="B337" s="292"/>
      <c r="C337" s="592">
        <v>0</v>
      </c>
      <c r="D337" s="592">
        <v>0</v>
      </c>
      <c r="E337" s="592">
        <v>0</v>
      </c>
      <c r="F337" s="592">
        <v>0</v>
      </c>
      <c r="G337" s="592">
        <v>0</v>
      </c>
      <c r="H337" s="592">
        <v>0</v>
      </c>
      <c r="I337" s="592">
        <v>0</v>
      </c>
      <c r="J337" s="592">
        <v>0</v>
      </c>
      <c r="K337" s="592">
        <v>0</v>
      </c>
      <c r="L337" s="592">
        <v>0</v>
      </c>
      <c r="M337" s="592">
        <v>0</v>
      </c>
      <c r="N337" s="592">
        <v>0</v>
      </c>
      <c r="O337" s="276">
        <f>SUM(C337:N337)</f>
        <v>0</v>
      </c>
      <c r="P337" s="292" t="s">
        <v>287</v>
      </c>
      <c r="Q337" s="292"/>
      <c r="R337" s="592">
        <v>0</v>
      </c>
      <c r="S337" s="592">
        <v>0</v>
      </c>
      <c r="T337" s="592">
        <v>0</v>
      </c>
      <c r="U337" s="592">
        <v>0</v>
      </c>
      <c r="V337" s="592">
        <v>0</v>
      </c>
      <c r="W337" s="592">
        <v>0</v>
      </c>
      <c r="X337" s="592">
        <v>0</v>
      </c>
      <c r="Y337" s="592">
        <v>0</v>
      </c>
      <c r="Z337" s="592">
        <v>0</v>
      </c>
      <c r="AA337" s="592">
        <v>0</v>
      </c>
      <c r="AB337" s="592">
        <v>0</v>
      </c>
      <c r="AC337" s="592">
        <v>0</v>
      </c>
      <c r="AD337" s="276">
        <f>SUM(R337:AC337)</f>
        <v>0</v>
      </c>
    </row>
    <row r="338" spans="1:30" s="30" customFormat="1">
      <c r="A338" s="292" t="s">
        <v>315</v>
      </c>
      <c r="B338" s="292"/>
      <c r="C338" s="592">
        <v>0</v>
      </c>
      <c r="D338" s="592">
        <v>0</v>
      </c>
      <c r="E338" s="592">
        <v>0</v>
      </c>
      <c r="F338" s="592">
        <v>0</v>
      </c>
      <c r="G338" s="592">
        <v>0</v>
      </c>
      <c r="H338" s="592">
        <v>0</v>
      </c>
      <c r="I338" s="592">
        <v>0</v>
      </c>
      <c r="J338" s="592">
        <v>0</v>
      </c>
      <c r="K338" s="592">
        <v>0</v>
      </c>
      <c r="L338" s="592">
        <v>0</v>
      </c>
      <c r="M338" s="592">
        <v>0</v>
      </c>
      <c r="N338" s="592">
        <v>0</v>
      </c>
      <c r="O338" s="276">
        <f>SUM(C338:N338)</f>
        <v>0</v>
      </c>
      <c r="P338" s="292" t="s">
        <v>315</v>
      </c>
      <c r="Q338" s="292"/>
      <c r="R338" s="592">
        <v>0</v>
      </c>
      <c r="S338" s="592">
        <v>0</v>
      </c>
      <c r="T338" s="592">
        <v>0</v>
      </c>
      <c r="U338" s="592">
        <v>0</v>
      </c>
      <c r="V338" s="592">
        <v>0</v>
      </c>
      <c r="W338" s="592">
        <v>0</v>
      </c>
      <c r="X338" s="592">
        <v>0</v>
      </c>
      <c r="Y338" s="592">
        <v>0</v>
      </c>
      <c r="Z338" s="592">
        <v>0</v>
      </c>
      <c r="AA338" s="592">
        <v>0</v>
      </c>
      <c r="AB338" s="592">
        <v>0</v>
      </c>
      <c r="AC338" s="592">
        <v>0</v>
      </c>
      <c r="AD338" s="276">
        <f>SUM(R338:AC338)</f>
        <v>0</v>
      </c>
    </row>
    <row r="339" spans="1:30" s="30" customFormat="1">
      <c r="A339" s="292" t="s">
        <v>320</v>
      </c>
      <c r="B339" s="292"/>
      <c r="C339" s="592">
        <v>0</v>
      </c>
      <c r="D339" s="592">
        <v>0</v>
      </c>
      <c r="E339" s="592">
        <v>0</v>
      </c>
      <c r="F339" s="592">
        <v>0</v>
      </c>
      <c r="G339" s="592">
        <v>0</v>
      </c>
      <c r="H339" s="592">
        <v>0</v>
      </c>
      <c r="I339" s="592">
        <v>0</v>
      </c>
      <c r="J339" s="592">
        <v>0</v>
      </c>
      <c r="K339" s="592">
        <v>0</v>
      </c>
      <c r="L339" s="592">
        <v>0</v>
      </c>
      <c r="M339" s="592">
        <v>0</v>
      </c>
      <c r="N339" s="592">
        <v>0</v>
      </c>
      <c r="O339" s="276">
        <f>SUM(C339:N339)</f>
        <v>0</v>
      </c>
      <c r="P339" s="292" t="s">
        <v>320</v>
      </c>
      <c r="Q339" s="292"/>
      <c r="R339" s="592">
        <v>0</v>
      </c>
      <c r="S339" s="592">
        <v>0</v>
      </c>
      <c r="T339" s="592">
        <v>0</v>
      </c>
      <c r="U339" s="592">
        <v>0</v>
      </c>
      <c r="V339" s="592">
        <v>0</v>
      </c>
      <c r="W339" s="592">
        <v>0</v>
      </c>
      <c r="X339" s="592">
        <v>0</v>
      </c>
      <c r="Y339" s="592">
        <v>0</v>
      </c>
      <c r="Z339" s="592">
        <v>0</v>
      </c>
      <c r="AA339" s="592">
        <v>0</v>
      </c>
      <c r="AB339" s="592">
        <v>0</v>
      </c>
      <c r="AC339" s="592">
        <v>0</v>
      </c>
      <c r="AD339" s="276">
        <f>SUM(R339:AC339)</f>
        <v>0</v>
      </c>
    </row>
    <row r="340" spans="1:30" s="30" customFormat="1">
      <c r="A340" s="292" t="s">
        <v>316</v>
      </c>
      <c r="B340" s="292"/>
      <c r="C340" s="592">
        <v>0</v>
      </c>
      <c r="D340" s="592">
        <v>0</v>
      </c>
      <c r="E340" s="592">
        <v>0</v>
      </c>
      <c r="F340" s="592">
        <v>0</v>
      </c>
      <c r="G340" s="592">
        <v>0</v>
      </c>
      <c r="H340" s="592">
        <v>0</v>
      </c>
      <c r="I340" s="592">
        <v>0</v>
      </c>
      <c r="J340" s="592">
        <v>0</v>
      </c>
      <c r="K340" s="592">
        <v>0</v>
      </c>
      <c r="L340" s="592">
        <v>0</v>
      </c>
      <c r="M340" s="592">
        <v>0</v>
      </c>
      <c r="N340" s="592">
        <v>0</v>
      </c>
      <c r="O340" s="276"/>
      <c r="P340" s="292" t="s">
        <v>316</v>
      </c>
      <c r="Q340" s="292"/>
      <c r="R340" s="592">
        <v>0</v>
      </c>
      <c r="S340" s="592">
        <v>0</v>
      </c>
      <c r="T340" s="592">
        <v>0</v>
      </c>
      <c r="U340" s="592">
        <v>0</v>
      </c>
      <c r="V340" s="592">
        <v>0</v>
      </c>
      <c r="W340" s="592">
        <v>0</v>
      </c>
      <c r="X340" s="592">
        <v>0</v>
      </c>
      <c r="Y340" s="592">
        <v>0</v>
      </c>
      <c r="Z340" s="592">
        <v>0</v>
      </c>
      <c r="AA340" s="592">
        <v>0</v>
      </c>
      <c r="AB340" s="592">
        <v>0</v>
      </c>
      <c r="AC340" s="592">
        <v>0</v>
      </c>
      <c r="AD340" s="276"/>
    </row>
    <row r="341" spans="1:30" s="30" customFormat="1">
      <c r="A341" s="292" t="s">
        <v>317</v>
      </c>
      <c r="B341" s="292"/>
      <c r="C341" s="592">
        <v>0</v>
      </c>
      <c r="D341" s="592">
        <v>0</v>
      </c>
      <c r="E341" s="592">
        <v>0</v>
      </c>
      <c r="F341" s="592">
        <v>0</v>
      </c>
      <c r="G341" s="592">
        <v>0</v>
      </c>
      <c r="H341" s="592">
        <v>0</v>
      </c>
      <c r="I341" s="592">
        <v>0</v>
      </c>
      <c r="J341" s="592">
        <v>0</v>
      </c>
      <c r="K341" s="592">
        <v>0</v>
      </c>
      <c r="L341" s="592">
        <v>0</v>
      </c>
      <c r="M341" s="592">
        <v>0</v>
      </c>
      <c r="N341" s="592">
        <v>0</v>
      </c>
      <c r="O341" s="276"/>
      <c r="P341" s="292" t="s">
        <v>317</v>
      </c>
      <c r="Q341" s="292"/>
      <c r="R341" s="592">
        <v>0</v>
      </c>
      <c r="S341" s="592">
        <v>0</v>
      </c>
      <c r="T341" s="592">
        <v>0</v>
      </c>
      <c r="U341" s="592">
        <v>0</v>
      </c>
      <c r="V341" s="592">
        <v>0</v>
      </c>
      <c r="W341" s="592">
        <v>0</v>
      </c>
      <c r="X341" s="592">
        <v>0</v>
      </c>
      <c r="Y341" s="592">
        <v>0</v>
      </c>
      <c r="Z341" s="592">
        <v>0</v>
      </c>
      <c r="AA341" s="592">
        <v>0</v>
      </c>
      <c r="AB341" s="592">
        <v>0</v>
      </c>
      <c r="AC341" s="592">
        <v>0</v>
      </c>
      <c r="AD341" s="276"/>
    </row>
    <row r="342" spans="1:30" s="30" customFormat="1">
      <c r="A342" s="292" t="s">
        <v>318</v>
      </c>
      <c r="B342" s="292"/>
      <c r="C342" s="592">
        <v>0</v>
      </c>
      <c r="D342" s="592">
        <v>0</v>
      </c>
      <c r="E342" s="592">
        <v>0</v>
      </c>
      <c r="F342" s="592">
        <v>0</v>
      </c>
      <c r="G342" s="592">
        <v>0</v>
      </c>
      <c r="H342" s="592">
        <v>0</v>
      </c>
      <c r="I342" s="592">
        <v>0</v>
      </c>
      <c r="J342" s="592">
        <v>0</v>
      </c>
      <c r="K342" s="592">
        <v>0</v>
      </c>
      <c r="L342" s="592">
        <v>0</v>
      </c>
      <c r="M342" s="592">
        <v>0</v>
      </c>
      <c r="N342" s="592">
        <v>0</v>
      </c>
      <c r="O342" s="276"/>
      <c r="P342" s="292" t="s">
        <v>318</v>
      </c>
      <c r="Q342" s="292"/>
      <c r="R342" s="592">
        <v>0</v>
      </c>
      <c r="S342" s="592">
        <v>0</v>
      </c>
      <c r="T342" s="592">
        <v>0</v>
      </c>
      <c r="U342" s="592">
        <v>0</v>
      </c>
      <c r="V342" s="592">
        <v>0</v>
      </c>
      <c r="W342" s="592">
        <v>0</v>
      </c>
      <c r="X342" s="592">
        <v>0</v>
      </c>
      <c r="Y342" s="592">
        <v>0</v>
      </c>
      <c r="Z342" s="592">
        <v>0</v>
      </c>
      <c r="AA342" s="592">
        <v>0</v>
      </c>
      <c r="AB342" s="592">
        <v>0</v>
      </c>
      <c r="AC342" s="592">
        <v>0</v>
      </c>
      <c r="AD342" s="276"/>
    </row>
    <row r="343" spans="1:30" s="30" customFormat="1">
      <c r="A343" s="292" t="s">
        <v>319</v>
      </c>
      <c r="B343" s="292"/>
      <c r="C343" s="592">
        <v>0</v>
      </c>
      <c r="D343" s="592">
        <v>0</v>
      </c>
      <c r="E343" s="592">
        <v>0</v>
      </c>
      <c r="F343" s="592">
        <v>0</v>
      </c>
      <c r="G343" s="592">
        <v>0</v>
      </c>
      <c r="H343" s="592">
        <v>0</v>
      </c>
      <c r="I343" s="592">
        <v>0</v>
      </c>
      <c r="J343" s="592">
        <v>0</v>
      </c>
      <c r="K343" s="592">
        <v>0</v>
      </c>
      <c r="L343" s="592">
        <v>0</v>
      </c>
      <c r="M343" s="592">
        <v>0</v>
      </c>
      <c r="N343" s="592">
        <v>0</v>
      </c>
      <c r="O343" s="276"/>
      <c r="P343" s="292" t="s">
        <v>319</v>
      </c>
      <c r="Q343" s="292"/>
      <c r="R343" s="592">
        <v>0</v>
      </c>
      <c r="S343" s="592">
        <v>0</v>
      </c>
      <c r="T343" s="592">
        <v>0</v>
      </c>
      <c r="U343" s="592">
        <v>0</v>
      </c>
      <c r="V343" s="592">
        <v>0</v>
      </c>
      <c r="W343" s="592">
        <v>0</v>
      </c>
      <c r="X343" s="592">
        <v>0</v>
      </c>
      <c r="Y343" s="592">
        <v>0</v>
      </c>
      <c r="Z343" s="592">
        <v>0</v>
      </c>
      <c r="AA343" s="592">
        <v>0</v>
      </c>
      <c r="AB343" s="592">
        <v>0</v>
      </c>
      <c r="AC343" s="592">
        <v>0</v>
      </c>
      <c r="AD343" s="276"/>
    </row>
    <row r="344" spans="1:30" s="30" customFormat="1">
      <c r="A344" s="292" t="s">
        <v>321</v>
      </c>
      <c r="B344" s="292"/>
      <c r="C344" s="592">
        <v>0</v>
      </c>
      <c r="D344" s="592">
        <v>0</v>
      </c>
      <c r="E344" s="592">
        <v>0</v>
      </c>
      <c r="F344" s="592">
        <v>0</v>
      </c>
      <c r="G344" s="592">
        <v>0</v>
      </c>
      <c r="H344" s="592">
        <v>0</v>
      </c>
      <c r="I344" s="592">
        <v>0</v>
      </c>
      <c r="J344" s="592">
        <v>0</v>
      </c>
      <c r="K344" s="592">
        <v>0</v>
      </c>
      <c r="L344" s="592">
        <v>0</v>
      </c>
      <c r="M344" s="592">
        <v>0</v>
      </c>
      <c r="N344" s="592">
        <v>0</v>
      </c>
      <c r="O344" s="276"/>
      <c r="P344" s="292" t="s">
        <v>321</v>
      </c>
      <c r="Q344" s="292"/>
      <c r="R344" s="592">
        <v>0</v>
      </c>
      <c r="S344" s="592">
        <v>0</v>
      </c>
      <c r="T344" s="592">
        <v>0</v>
      </c>
      <c r="U344" s="592">
        <v>0</v>
      </c>
      <c r="V344" s="592">
        <v>0</v>
      </c>
      <c r="W344" s="592">
        <v>0</v>
      </c>
      <c r="X344" s="592">
        <v>0</v>
      </c>
      <c r="Y344" s="592">
        <v>0</v>
      </c>
      <c r="Z344" s="592">
        <v>0</v>
      </c>
      <c r="AA344" s="592">
        <v>0</v>
      </c>
      <c r="AB344" s="592">
        <v>0</v>
      </c>
      <c r="AC344" s="592">
        <v>0</v>
      </c>
      <c r="AD344" s="276"/>
    </row>
    <row r="345" spans="1:30" s="30" customFormat="1">
      <c r="A345" s="292" t="s">
        <v>5</v>
      </c>
      <c r="B345" s="292"/>
      <c r="C345" s="592">
        <v>0</v>
      </c>
      <c r="D345" s="592">
        <v>0</v>
      </c>
      <c r="E345" s="592">
        <v>0</v>
      </c>
      <c r="F345" s="592">
        <v>0</v>
      </c>
      <c r="G345" s="592">
        <v>0</v>
      </c>
      <c r="H345" s="592">
        <v>0</v>
      </c>
      <c r="I345" s="592">
        <v>0</v>
      </c>
      <c r="J345" s="592">
        <v>0</v>
      </c>
      <c r="K345" s="592">
        <v>0</v>
      </c>
      <c r="L345" s="592">
        <v>0</v>
      </c>
      <c r="M345" s="592">
        <v>0</v>
      </c>
      <c r="N345" s="592">
        <v>0</v>
      </c>
      <c r="O345" s="276"/>
      <c r="P345" s="292" t="s">
        <v>5</v>
      </c>
      <c r="Q345" s="292"/>
      <c r="R345" s="592">
        <v>0</v>
      </c>
      <c r="S345" s="592">
        <v>0</v>
      </c>
      <c r="T345" s="592">
        <v>0</v>
      </c>
      <c r="U345" s="592">
        <v>0</v>
      </c>
      <c r="V345" s="592">
        <v>0</v>
      </c>
      <c r="W345" s="592">
        <v>0</v>
      </c>
      <c r="X345" s="592">
        <v>0</v>
      </c>
      <c r="Y345" s="592">
        <v>0</v>
      </c>
      <c r="Z345" s="592">
        <v>0</v>
      </c>
      <c r="AA345" s="592">
        <v>0</v>
      </c>
      <c r="AB345" s="592">
        <v>0</v>
      </c>
      <c r="AC345" s="592">
        <v>0</v>
      </c>
      <c r="AD345" s="276"/>
    </row>
    <row r="346" spans="1:30" s="30" customFormat="1">
      <c r="A346" s="338" t="s">
        <v>5</v>
      </c>
      <c r="B346" s="338"/>
      <c r="C346" s="593">
        <v>0</v>
      </c>
      <c r="D346" s="593">
        <v>0</v>
      </c>
      <c r="E346" s="593">
        <v>0</v>
      </c>
      <c r="F346" s="593">
        <v>0</v>
      </c>
      <c r="G346" s="593">
        <v>0</v>
      </c>
      <c r="H346" s="593">
        <v>0</v>
      </c>
      <c r="I346" s="593">
        <v>0</v>
      </c>
      <c r="J346" s="593">
        <v>0</v>
      </c>
      <c r="K346" s="593">
        <v>0</v>
      </c>
      <c r="L346" s="593">
        <v>0</v>
      </c>
      <c r="M346" s="593">
        <v>0</v>
      </c>
      <c r="N346" s="593">
        <v>0</v>
      </c>
      <c r="O346" s="78">
        <f>SUM(C346:N346)</f>
        <v>0</v>
      </c>
      <c r="P346" s="338" t="s">
        <v>5</v>
      </c>
      <c r="Q346" s="338"/>
      <c r="R346" s="593">
        <v>0</v>
      </c>
      <c r="S346" s="593">
        <v>0</v>
      </c>
      <c r="T346" s="593">
        <v>0</v>
      </c>
      <c r="U346" s="593">
        <v>0</v>
      </c>
      <c r="V346" s="593">
        <v>0</v>
      </c>
      <c r="W346" s="593">
        <v>0</v>
      </c>
      <c r="X346" s="593">
        <v>0</v>
      </c>
      <c r="Y346" s="593">
        <v>0</v>
      </c>
      <c r="Z346" s="593">
        <v>0</v>
      </c>
      <c r="AA346" s="593">
        <v>0</v>
      </c>
      <c r="AB346" s="593">
        <v>0</v>
      </c>
      <c r="AC346" s="593">
        <v>0</v>
      </c>
      <c r="AD346" s="78">
        <f>SUM(R346:AC346)</f>
        <v>0</v>
      </c>
    </row>
    <row r="347" spans="1:30" s="30" customFormat="1">
      <c r="A347" s="455" t="s">
        <v>322</v>
      </c>
      <c r="B347" s="456"/>
      <c r="C347" s="456">
        <f t="shared" ref="C347:N347" si="157">SUM(C336:C346)</f>
        <v>0</v>
      </c>
      <c r="D347" s="456">
        <f t="shared" si="157"/>
        <v>0</v>
      </c>
      <c r="E347" s="456">
        <f t="shared" si="157"/>
        <v>0</v>
      </c>
      <c r="F347" s="456">
        <f t="shared" si="157"/>
        <v>0</v>
      </c>
      <c r="G347" s="456">
        <f t="shared" si="157"/>
        <v>0</v>
      </c>
      <c r="H347" s="456">
        <f t="shared" si="157"/>
        <v>0</v>
      </c>
      <c r="I347" s="456">
        <f t="shared" si="157"/>
        <v>0</v>
      </c>
      <c r="J347" s="456">
        <f t="shared" si="157"/>
        <v>0</v>
      </c>
      <c r="K347" s="456">
        <f t="shared" si="157"/>
        <v>0</v>
      </c>
      <c r="L347" s="456">
        <f t="shared" si="157"/>
        <v>0</v>
      </c>
      <c r="M347" s="456">
        <f t="shared" si="157"/>
        <v>0</v>
      </c>
      <c r="N347" s="456">
        <f t="shared" si="157"/>
        <v>0</v>
      </c>
      <c r="O347" s="457">
        <f>SUM(C347:N347)</f>
        <v>0</v>
      </c>
      <c r="P347" s="455" t="s">
        <v>322</v>
      </c>
      <c r="Q347" s="456"/>
      <c r="R347" s="456">
        <f t="shared" ref="R347:AC347" si="158">SUM(R336:R346)</f>
        <v>0</v>
      </c>
      <c r="S347" s="456">
        <f t="shared" si="158"/>
        <v>0</v>
      </c>
      <c r="T347" s="456">
        <f t="shared" si="158"/>
        <v>0</v>
      </c>
      <c r="U347" s="456">
        <f t="shared" si="158"/>
        <v>0</v>
      </c>
      <c r="V347" s="456">
        <f t="shared" si="158"/>
        <v>0</v>
      </c>
      <c r="W347" s="456">
        <f t="shared" si="158"/>
        <v>0</v>
      </c>
      <c r="X347" s="456">
        <f t="shared" si="158"/>
        <v>0</v>
      </c>
      <c r="Y347" s="456">
        <f t="shared" si="158"/>
        <v>0</v>
      </c>
      <c r="Z347" s="456">
        <f t="shared" si="158"/>
        <v>0</v>
      </c>
      <c r="AA347" s="456">
        <f t="shared" si="158"/>
        <v>0</v>
      </c>
      <c r="AB347" s="456">
        <f t="shared" si="158"/>
        <v>0</v>
      </c>
      <c r="AC347" s="456">
        <f t="shared" si="158"/>
        <v>0</v>
      </c>
      <c r="AD347" s="457">
        <f>SUM(R347:AC347)</f>
        <v>0</v>
      </c>
    </row>
    <row r="348" spans="1:30" s="30" customFormat="1" ht="7.5" customHeight="1">
      <c r="A348" s="461"/>
      <c r="B348" s="462"/>
      <c r="C348" s="463"/>
      <c r="D348" s="463"/>
      <c r="E348" s="463"/>
      <c r="F348" s="463"/>
      <c r="G348" s="463"/>
      <c r="H348" s="463"/>
      <c r="I348" s="463"/>
      <c r="J348" s="463"/>
      <c r="K348" s="463"/>
      <c r="L348" s="463"/>
      <c r="M348" s="463"/>
      <c r="N348" s="463"/>
      <c r="O348" s="464"/>
      <c r="P348" s="461"/>
      <c r="Q348" s="462"/>
      <c r="R348" s="463"/>
      <c r="S348" s="463"/>
      <c r="T348" s="463"/>
      <c r="U348" s="463"/>
      <c r="V348" s="463"/>
      <c r="W348" s="463"/>
      <c r="X348" s="463"/>
      <c r="Y348" s="463"/>
      <c r="Z348" s="463"/>
      <c r="AA348" s="463"/>
      <c r="AB348" s="463"/>
      <c r="AC348" s="463"/>
      <c r="AD348" s="464"/>
    </row>
    <row r="349" spans="1:30" s="30" customFormat="1">
      <c r="A349" s="157" t="s">
        <v>338</v>
      </c>
      <c r="B349" s="257"/>
      <c r="C349" s="254">
        <f>+C319-C347</f>
        <v>0</v>
      </c>
      <c r="D349" s="254">
        <f t="shared" ref="D349:O349" si="159">+D319-D347</f>
        <v>0</v>
      </c>
      <c r="E349" s="254">
        <f t="shared" si="159"/>
        <v>0</v>
      </c>
      <c r="F349" s="254">
        <f t="shared" si="159"/>
        <v>0</v>
      </c>
      <c r="G349" s="254">
        <f t="shared" si="159"/>
        <v>0</v>
      </c>
      <c r="H349" s="254">
        <f t="shared" si="159"/>
        <v>0</v>
      </c>
      <c r="I349" s="254">
        <f t="shared" si="159"/>
        <v>0</v>
      </c>
      <c r="J349" s="254">
        <f t="shared" si="159"/>
        <v>0</v>
      </c>
      <c r="K349" s="254">
        <f t="shared" si="159"/>
        <v>0</v>
      </c>
      <c r="L349" s="254">
        <f t="shared" si="159"/>
        <v>0</v>
      </c>
      <c r="M349" s="254">
        <f t="shared" si="159"/>
        <v>0</v>
      </c>
      <c r="N349" s="254">
        <f t="shared" si="159"/>
        <v>0</v>
      </c>
      <c r="O349" s="254">
        <f t="shared" si="159"/>
        <v>0</v>
      </c>
      <c r="P349" s="157" t="s">
        <v>338</v>
      </c>
      <c r="Q349" s="257"/>
      <c r="R349" s="254">
        <f>+R319-R347</f>
        <v>0</v>
      </c>
      <c r="S349" s="254">
        <f t="shared" ref="S349:AD349" si="160">+S319-S347</f>
        <v>0</v>
      </c>
      <c r="T349" s="254">
        <f t="shared" si="160"/>
        <v>0</v>
      </c>
      <c r="U349" s="254">
        <f t="shared" si="160"/>
        <v>0</v>
      </c>
      <c r="V349" s="254">
        <f t="shared" si="160"/>
        <v>0</v>
      </c>
      <c r="W349" s="254">
        <f t="shared" si="160"/>
        <v>0</v>
      </c>
      <c r="X349" s="254">
        <f t="shared" si="160"/>
        <v>0</v>
      </c>
      <c r="Y349" s="254">
        <f t="shared" si="160"/>
        <v>0</v>
      </c>
      <c r="Z349" s="254">
        <f t="shared" si="160"/>
        <v>0</v>
      </c>
      <c r="AA349" s="254">
        <f t="shared" si="160"/>
        <v>0</v>
      </c>
      <c r="AB349" s="254">
        <f t="shared" si="160"/>
        <v>0</v>
      </c>
      <c r="AC349" s="254">
        <f t="shared" si="160"/>
        <v>0</v>
      </c>
      <c r="AD349" s="254">
        <f t="shared" si="160"/>
        <v>0</v>
      </c>
    </row>
  </sheetData>
  <mergeCells count="12">
    <mergeCell ref="A2:B2"/>
    <mergeCell ref="A58:B58"/>
    <mergeCell ref="M297:N297"/>
    <mergeCell ref="AB63:AC63"/>
    <mergeCell ref="AB121:AC121"/>
    <mergeCell ref="AB179:AC179"/>
    <mergeCell ref="AB238:AC238"/>
    <mergeCell ref="AB297:AC297"/>
    <mergeCell ref="M63:N63"/>
    <mergeCell ref="M121:N121"/>
    <mergeCell ref="M179:N179"/>
    <mergeCell ref="M238:N238"/>
  </mergeCells>
  <phoneticPr fontId="0" type="noConversion"/>
  <pageMargins left="0.5" right="0.5" top="0.75" bottom="0.5" header="0.5" footer="0.5"/>
  <pageSetup scale="48" pageOrder="overThenDown" orientation="landscape" horizontalDpi="300" verticalDpi="300"/>
  <headerFooter alignWithMargins="0"/>
  <rowBreaks count="5" manualBreakCount="5">
    <brk id="56" max="16383" man="1"/>
    <brk id="114" max="16383" man="1"/>
    <brk id="172" max="16383" man="1"/>
    <brk id="231" max="16383" man="1"/>
    <brk id="290" max="16383" man="1"/>
  </rowBreaks>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9"/>
  <sheetViews>
    <sheetView zoomScale="50" zoomScaleNormal="50" zoomScaleSheetLayoutView="35" zoomScalePageLayoutView="50" workbookViewId="0">
      <selection activeCell="O68" sqref="O68"/>
    </sheetView>
  </sheetViews>
  <sheetFormatPr baseColWidth="10" defaultColWidth="8.625" defaultRowHeight="17" x14ac:dyDescent="0"/>
  <cols>
    <col min="1" max="1" width="22.375" customWidth="1"/>
    <col min="2" max="2" width="8.875" bestFit="1" customWidth="1"/>
    <col min="3" max="3" width="11" bestFit="1" customWidth="1"/>
    <col min="4" max="4" width="10.625" bestFit="1" customWidth="1"/>
    <col min="5" max="5" width="10.25" bestFit="1" customWidth="1"/>
    <col min="6" max="6" width="10.625" bestFit="1" customWidth="1"/>
    <col min="7" max="7" width="11" bestFit="1" customWidth="1"/>
    <col min="8" max="14" width="11.375" bestFit="1" customWidth="1"/>
    <col min="15" max="15" width="10" customWidth="1"/>
    <col min="16" max="16" width="23.625" customWidth="1"/>
    <col min="17" max="17" width="8.625" customWidth="1"/>
    <col min="18" max="29" width="10.875" customWidth="1"/>
    <col min="30" max="30" width="10.875" bestFit="1" customWidth="1"/>
  </cols>
  <sheetData>
    <row r="1" spans="1:30" s="17" customFormat="1">
      <c r="A1" s="60" t="str">
        <f>+Cover!A22</f>
        <v>School Name</v>
      </c>
      <c r="B1" s="60"/>
      <c r="C1" s="60"/>
      <c r="D1" s="60"/>
      <c r="E1" s="60"/>
      <c r="F1" s="60"/>
      <c r="G1" s="60"/>
      <c r="H1" s="60"/>
      <c r="I1" s="60"/>
      <c r="J1" s="60"/>
      <c r="K1" s="60"/>
      <c r="L1" s="60"/>
      <c r="M1" s="60"/>
      <c r="N1" s="60"/>
      <c r="O1" s="60" t="str">
        <f>+Cover!A25</f>
        <v>Draft 1.0</v>
      </c>
      <c r="P1" s="60" t="str">
        <f>A1</f>
        <v>School Name</v>
      </c>
      <c r="Q1" s="60"/>
      <c r="R1" s="60"/>
      <c r="S1" s="60"/>
      <c r="T1" s="60"/>
      <c r="U1" s="60"/>
      <c r="V1" s="60"/>
      <c r="W1" s="60"/>
      <c r="X1" s="60"/>
      <c r="Y1" s="60"/>
      <c r="Z1" s="60"/>
      <c r="AA1" s="60"/>
      <c r="AB1" s="60"/>
      <c r="AC1" s="60"/>
      <c r="AD1" s="60" t="str">
        <f>+O1</f>
        <v>Draft 1.0</v>
      </c>
    </row>
    <row r="2" spans="1:30" s="17" customFormat="1" ht="21">
      <c r="A2" s="340" t="s">
        <v>176</v>
      </c>
      <c r="B2" s="60"/>
      <c r="C2" s="60"/>
      <c r="D2" s="60"/>
      <c r="E2" s="60"/>
      <c r="F2" s="60"/>
      <c r="G2" s="60"/>
      <c r="H2" s="60"/>
      <c r="I2" s="60"/>
      <c r="J2" s="60"/>
      <c r="K2" s="60"/>
      <c r="L2" s="60"/>
      <c r="M2" s="60"/>
      <c r="N2" s="60"/>
      <c r="O2" s="60"/>
      <c r="P2" s="340" t="s">
        <v>176</v>
      </c>
      <c r="Q2" s="60"/>
      <c r="R2" s="60"/>
      <c r="S2" s="60"/>
      <c r="T2" s="60"/>
      <c r="U2" s="60"/>
      <c r="V2" s="60"/>
      <c r="W2" s="60"/>
      <c r="X2" s="60"/>
      <c r="Y2" s="60"/>
      <c r="Z2" s="60"/>
      <c r="AA2" s="60"/>
      <c r="AB2" s="60"/>
      <c r="AC2" s="60"/>
      <c r="AD2" s="60"/>
    </row>
    <row r="3" spans="1:30" s="17" customFormat="1">
      <c r="A3" s="534">
        <f>+Enrollment!A3</f>
        <v>2015</v>
      </c>
      <c r="B3" s="60"/>
      <c r="C3" s="60"/>
      <c r="D3" s="60"/>
      <c r="E3" s="60"/>
      <c r="F3" s="60"/>
      <c r="G3" s="60"/>
      <c r="H3" s="60"/>
      <c r="I3" s="60"/>
      <c r="J3" s="60"/>
      <c r="K3" s="60"/>
      <c r="L3" s="60"/>
      <c r="M3" s="60"/>
      <c r="N3" s="60"/>
      <c r="O3" s="60"/>
      <c r="P3" s="534">
        <f>+'Staff &amp; Faculty'!P3</f>
        <v>2016</v>
      </c>
      <c r="Q3" s="60"/>
      <c r="R3" s="60"/>
      <c r="S3" s="60"/>
      <c r="T3" s="60"/>
      <c r="U3" s="60"/>
      <c r="V3" s="60"/>
      <c r="W3" s="60"/>
      <c r="X3" s="60"/>
      <c r="Y3" s="60"/>
      <c r="Z3" s="60"/>
      <c r="AA3" s="60"/>
      <c r="AB3" s="60"/>
      <c r="AC3" s="60"/>
      <c r="AD3" s="60"/>
    </row>
    <row r="4" spans="1:30" s="239" customFormat="1">
      <c r="A4" s="60"/>
      <c r="B4" s="60"/>
      <c r="C4" s="341" t="str">
        <f>IF(ISBLANK('Staff &amp; Faculty'!C$4),"",'Staff &amp; Faculty'!C$4)</f>
        <v>Month</v>
      </c>
      <c r="D4" s="341" t="str">
        <f>IF(ISBLANK('Staff &amp; Faculty'!D$4),"",'Staff &amp; Faculty'!D$4)</f>
        <v/>
      </c>
      <c r="E4" s="341" t="str">
        <f>IF(ISBLANK('Staff &amp; Faculty'!E$4),"",'Staff &amp; Faculty'!E$4)</f>
        <v/>
      </c>
      <c r="F4" s="341" t="str">
        <f>IF(ISBLANK('Staff &amp; Faculty'!F$4),"",'Staff &amp; Faculty'!F$4)</f>
        <v/>
      </c>
      <c r="G4" s="341" t="str">
        <f>IF(ISBLANK('Staff &amp; Faculty'!G$4),"",'Staff &amp; Faculty'!G$4)</f>
        <v/>
      </c>
      <c r="H4" s="341" t="str">
        <f>IF(ISBLANK('Staff &amp; Faculty'!H$4),"",'Staff &amp; Faculty'!H$4)</f>
        <v/>
      </c>
      <c r="I4" s="341" t="str">
        <f>IF(ISBLANK('Staff &amp; Faculty'!I$4),"",'Staff &amp; Faculty'!I$4)</f>
        <v/>
      </c>
      <c r="J4" s="341" t="str">
        <f>IF(ISBLANK('Staff &amp; Faculty'!J$4),"",'Staff &amp; Faculty'!J$4)</f>
        <v/>
      </c>
      <c r="K4" s="341" t="str">
        <f>IF(ISBLANK('Staff &amp; Faculty'!K$4),"",'Staff &amp; Faculty'!K$4)</f>
        <v/>
      </c>
      <c r="L4" s="341" t="str">
        <f>IF(ISBLANK('Staff &amp; Faculty'!L$4),"",'Staff &amp; Faculty'!L$4)</f>
        <v/>
      </c>
      <c r="M4" s="341" t="str">
        <f>IF(ISBLANK('Staff &amp; Faculty'!M$4),"",'Staff &amp; Faculty'!M$4)</f>
        <v/>
      </c>
      <c r="N4" s="341" t="str">
        <f>IF(ISBLANK('Staff &amp; Faculty'!N$4),"",'Staff &amp; Faculty'!N$4)</f>
        <v/>
      </c>
      <c r="O4" s="60"/>
      <c r="P4" s="60"/>
      <c r="Q4" s="60"/>
      <c r="R4" s="341" t="str">
        <f>IF(ISBLANK('Staff &amp; Faculty'!R$4),"",'Staff &amp; Faculty'!R$4)</f>
        <v>Month</v>
      </c>
      <c r="S4" s="341" t="str">
        <f>IF(ISBLANK('Staff &amp; Faculty'!S$4),"",'Staff &amp; Faculty'!S$4)</f>
        <v/>
      </c>
      <c r="T4" s="341" t="str">
        <f>IF(ISBLANK('Staff &amp; Faculty'!T$4),"",'Staff &amp; Faculty'!T$4)</f>
        <v/>
      </c>
      <c r="U4" s="341" t="str">
        <f>IF(ISBLANK('Staff &amp; Faculty'!U$4),"",'Staff &amp; Faculty'!U$4)</f>
        <v/>
      </c>
      <c r="V4" s="341" t="str">
        <f>IF(ISBLANK('Staff &amp; Faculty'!V$4),"",'Staff &amp; Faculty'!V$4)</f>
        <v/>
      </c>
      <c r="W4" s="341" t="str">
        <f>IF(ISBLANK('Staff &amp; Faculty'!W$4),"",'Staff &amp; Faculty'!W$4)</f>
        <v/>
      </c>
      <c r="X4" s="341" t="str">
        <f>IF(ISBLANK('Staff &amp; Faculty'!X$4),"",'Staff &amp; Faculty'!X$4)</f>
        <v/>
      </c>
      <c r="Y4" s="341" t="str">
        <f>IF(ISBLANK('Staff &amp; Faculty'!Y$4),"",'Staff &amp; Faculty'!Y$4)</f>
        <v/>
      </c>
      <c r="Z4" s="341" t="str">
        <f>IF(ISBLANK('Staff &amp; Faculty'!Z$4),"",'Staff &amp; Faculty'!Z$4)</f>
        <v/>
      </c>
      <c r="AA4" s="341" t="str">
        <f>IF(ISBLANK('Staff &amp; Faculty'!AA$4),"",'Staff &amp; Faculty'!AA$4)</f>
        <v/>
      </c>
      <c r="AB4" s="341" t="str">
        <f>IF(ISBLANK('Staff &amp; Faculty'!AB$4),"",'Staff &amp; Faculty'!AB$4)</f>
        <v/>
      </c>
      <c r="AC4" s="341" t="str">
        <f>IF(ISBLANK('Staff &amp; Faculty'!AC$4),"",'Staff &amp; Faculty'!AC$4)</f>
        <v/>
      </c>
      <c r="AD4" s="339"/>
    </row>
    <row r="5" spans="1:30" s="240" customFormat="1" ht="18" thickBot="1">
      <c r="A5" s="1"/>
      <c r="B5" s="1"/>
      <c r="C5" s="472" t="str">
        <f>+'Staff &amp; Faculty'!C5</f>
        <v>July</v>
      </c>
      <c r="D5" s="472" t="str">
        <f>+'Staff &amp; Faculty'!D5</f>
        <v>Aug</v>
      </c>
      <c r="E5" s="472" t="str">
        <f>+'Staff &amp; Faculty'!E5</f>
        <v>Sept</v>
      </c>
      <c r="F5" s="472" t="str">
        <f>+'Staff &amp; Faculty'!F5</f>
        <v>Oct</v>
      </c>
      <c r="G5" s="472" t="str">
        <f>+'Staff &amp; Faculty'!G5</f>
        <v>Nov</v>
      </c>
      <c r="H5" s="472" t="str">
        <f>+'Staff &amp; Faculty'!H5</f>
        <v>Dec</v>
      </c>
      <c r="I5" s="472" t="str">
        <f>+'Staff &amp; Faculty'!I5</f>
        <v>Jan</v>
      </c>
      <c r="J5" s="472" t="str">
        <f>+'Staff &amp; Faculty'!J5</f>
        <v>Feb</v>
      </c>
      <c r="K5" s="472" t="str">
        <f>+'Staff &amp; Faculty'!K5</f>
        <v>March</v>
      </c>
      <c r="L5" s="472" t="str">
        <f>+'Staff &amp; Faculty'!L5</f>
        <v>April</v>
      </c>
      <c r="M5" s="472" t="str">
        <f>+'Staff &amp; Faculty'!M5</f>
        <v>May</v>
      </c>
      <c r="N5" s="472" t="str">
        <f>+'Staff &amp; Faculty'!N5</f>
        <v>June</v>
      </c>
      <c r="O5" s="472" t="s">
        <v>1</v>
      </c>
      <c r="P5" s="1"/>
      <c r="Q5" s="1"/>
      <c r="R5" s="472" t="str">
        <f>+'Staff &amp; Faculty'!R5</f>
        <v>July</v>
      </c>
      <c r="S5" s="472" t="str">
        <f>+'Staff &amp; Faculty'!S5</f>
        <v>Aug</v>
      </c>
      <c r="T5" s="472" t="str">
        <f>+'Staff &amp; Faculty'!T5</f>
        <v>Sept</v>
      </c>
      <c r="U5" s="472" t="str">
        <f>+'Staff &amp; Faculty'!U5</f>
        <v>Oct</v>
      </c>
      <c r="V5" s="472" t="str">
        <f>+'Staff &amp; Faculty'!V5</f>
        <v>Nov</v>
      </c>
      <c r="W5" s="472" t="str">
        <f>+'Staff &amp; Faculty'!W5</f>
        <v>Dec</v>
      </c>
      <c r="X5" s="472" t="str">
        <f>+'Staff &amp; Faculty'!X5</f>
        <v>Jan</v>
      </c>
      <c r="Y5" s="472" t="str">
        <f>+'Staff &amp; Faculty'!Y5</f>
        <v>Feb</v>
      </c>
      <c r="Z5" s="472" t="str">
        <f>+'Staff &amp; Faculty'!Z5</f>
        <v>March</v>
      </c>
      <c r="AA5" s="472" t="str">
        <f>+'Staff &amp; Faculty'!AA5</f>
        <v>April</v>
      </c>
      <c r="AB5" s="472" t="str">
        <f>+'Staff &amp; Faculty'!AB5</f>
        <v>May</v>
      </c>
      <c r="AC5" s="472" t="str">
        <f>+'Staff &amp; Faculty'!AC5</f>
        <v>June</v>
      </c>
      <c r="AD5" s="472" t="s">
        <v>1</v>
      </c>
    </row>
    <row r="6" spans="1:30" s="30" customFormat="1">
      <c r="A6" s="339" t="s">
        <v>130</v>
      </c>
      <c r="B6" s="60"/>
      <c r="C6" s="60"/>
      <c r="D6" s="60"/>
      <c r="E6" s="60"/>
      <c r="F6" s="60"/>
      <c r="G6" s="60"/>
      <c r="H6" s="60"/>
      <c r="I6" s="60"/>
      <c r="J6" s="60"/>
      <c r="K6" s="60"/>
      <c r="L6" s="60"/>
      <c r="M6" s="60"/>
      <c r="N6" s="60"/>
      <c r="O6" s="397"/>
      <c r="P6" s="339" t="str">
        <f t="shared" ref="P6:P13" si="0">+A6</f>
        <v>Employee Related</v>
      </c>
      <c r="Q6" s="60"/>
      <c r="R6" s="60"/>
      <c r="S6" s="60"/>
      <c r="T6" s="60"/>
      <c r="U6" s="60"/>
      <c r="V6" s="60"/>
      <c r="W6" s="60"/>
      <c r="X6" s="60"/>
      <c r="Y6" s="60"/>
      <c r="Z6" s="60"/>
      <c r="AA6" s="60"/>
      <c r="AB6" s="60"/>
      <c r="AC6" s="60"/>
      <c r="AD6" s="397"/>
    </row>
    <row r="7" spans="1:30" s="30" customFormat="1">
      <c r="A7" s="60" t="s">
        <v>109</v>
      </c>
      <c r="B7" s="91"/>
      <c r="C7" s="60">
        <f>+'Staff &amp; Faculty'!C209</f>
        <v>0</v>
      </c>
      <c r="D7" s="60">
        <f>+'Staff &amp; Faculty'!D209</f>
        <v>30833.333333333332</v>
      </c>
      <c r="E7" s="60">
        <f>+'Staff &amp; Faculty'!E209</f>
        <v>31875</v>
      </c>
      <c r="F7" s="60">
        <f>+'Staff &amp; Faculty'!F209</f>
        <v>31875</v>
      </c>
      <c r="G7" s="60">
        <f>+'Staff &amp; Faculty'!G209</f>
        <v>31875</v>
      </c>
      <c r="H7" s="60">
        <f>+'Staff &amp; Faculty'!H209</f>
        <v>31875</v>
      </c>
      <c r="I7" s="60">
        <f>+'Staff &amp; Faculty'!I209</f>
        <v>31875</v>
      </c>
      <c r="J7" s="60">
        <f>+'Staff &amp; Faculty'!J209</f>
        <v>31875</v>
      </c>
      <c r="K7" s="60">
        <f>+'Staff &amp; Faculty'!K209</f>
        <v>31875</v>
      </c>
      <c r="L7" s="60">
        <f>+'Staff &amp; Faculty'!L209</f>
        <v>31875</v>
      </c>
      <c r="M7" s="60">
        <f>+'Staff &amp; Faculty'!M209</f>
        <v>31875</v>
      </c>
      <c r="N7" s="60">
        <f>+'Staff &amp; Faculty'!N209</f>
        <v>31875</v>
      </c>
      <c r="O7" s="276">
        <f t="shared" ref="O7:O13" si="1">SUM(C7:N7)</f>
        <v>349583.33333333331</v>
      </c>
      <c r="P7" s="60" t="str">
        <f t="shared" si="0"/>
        <v>Salaries</v>
      </c>
      <c r="Q7" s="60"/>
      <c r="R7" s="60">
        <f>+'Staff &amp; Faculty'!R209</f>
        <v>0</v>
      </c>
      <c r="S7" s="60">
        <f>+'Staff &amp; Faculty'!S209</f>
        <v>31875</v>
      </c>
      <c r="T7" s="60">
        <f>+'Staff &amp; Faculty'!T209</f>
        <v>31875</v>
      </c>
      <c r="U7" s="60">
        <f>+'Staff &amp; Faculty'!U209</f>
        <v>31875</v>
      </c>
      <c r="V7" s="60">
        <f>+'Staff &amp; Faculty'!V209</f>
        <v>31875</v>
      </c>
      <c r="W7" s="60">
        <f>+'Staff &amp; Faculty'!W209</f>
        <v>31875</v>
      </c>
      <c r="X7" s="60">
        <f>+'Staff &amp; Faculty'!X209</f>
        <v>31875</v>
      </c>
      <c r="Y7" s="60">
        <f>+'Staff &amp; Faculty'!Y209</f>
        <v>31875</v>
      </c>
      <c r="Z7" s="60">
        <f>+'Staff &amp; Faculty'!Z209</f>
        <v>31875</v>
      </c>
      <c r="AA7" s="60">
        <f>+'Staff &amp; Faculty'!AA209</f>
        <v>31875</v>
      </c>
      <c r="AB7" s="60">
        <f>+'Staff &amp; Faculty'!AB209</f>
        <v>31875</v>
      </c>
      <c r="AC7" s="60">
        <f>+'Staff &amp; Faculty'!AC209</f>
        <v>31875</v>
      </c>
      <c r="AD7" s="276">
        <f>SUM(R7:AC7)</f>
        <v>350625</v>
      </c>
    </row>
    <row r="8" spans="1:30" s="30" customFormat="1">
      <c r="A8" s="60" t="s">
        <v>4</v>
      </c>
      <c r="B8" s="346">
        <v>0.1</v>
      </c>
      <c r="C8" s="279">
        <f>(+C7*$B8)</f>
        <v>0</v>
      </c>
      <c r="D8" s="279">
        <f t="shared" ref="D8:N8" si="2">(+D7*$B8)</f>
        <v>3083.3333333333335</v>
      </c>
      <c r="E8" s="279">
        <f t="shared" si="2"/>
        <v>3187.5</v>
      </c>
      <c r="F8" s="279">
        <f t="shared" si="2"/>
        <v>3187.5</v>
      </c>
      <c r="G8" s="279">
        <f t="shared" si="2"/>
        <v>3187.5</v>
      </c>
      <c r="H8" s="279">
        <f t="shared" si="2"/>
        <v>3187.5</v>
      </c>
      <c r="I8" s="279">
        <f t="shared" si="2"/>
        <v>3187.5</v>
      </c>
      <c r="J8" s="279">
        <f t="shared" si="2"/>
        <v>3187.5</v>
      </c>
      <c r="K8" s="279">
        <f t="shared" si="2"/>
        <v>3187.5</v>
      </c>
      <c r="L8" s="279">
        <f t="shared" si="2"/>
        <v>3187.5</v>
      </c>
      <c r="M8" s="279">
        <f t="shared" si="2"/>
        <v>3187.5</v>
      </c>
      <c r="N8" s="279">
        <f t="shared" si="2"/>
        <v>3187.5</v>
      </c>
      <c r="O8" s="276">
        <f t="shared" si="1"/>
        <v>34958.333333333336</v>
      </c>
      <c r="P8" s="60" t="str">
        <f t="shared" si="0"/>
        <v>Payroll Taxes</v>
      </c>
      <c r="Q8" s="494">
        <f>+B8</f>
        <v>0.1</v>
      </c>
      <c r="R8" s="279">
        <f t="shared" ref="R8:AC8" si="3">(+R7*$Q8)</f>
        <v>0</v>
      </c>
      <c r="S8" s="279">
        <f t="shared" si="3"/>
        <v>3187.5</v>
      </c>
      <c r="T8" s="279">
        <f t="shared" si="3"/>
        <v>3187.5</v>
      </c>
      <c r="U8" s="279">
        <f t="shared" si="3"/>
        <v>3187.5</v>
      </c>
      <c r="V8" s="279">
        <f t="shared" si="3"/>
        <v>3187.5</v>
      </c>
      <c r="W8" s="279">
        <f t="shared" si="3"/>
        <v>3187.5</v>
      </c>
      <c r="X8" s="279">
        <f t="shared" si="3"/>
        <v>3187.5</v>
      </c>
      <c r="Y8" s="279">
        <f t="shared" si="3"/>
        <v>3187.5</v>
      </c>
      <c r="Z8" s="279">
        <f t="shared" si="3"/>
        <v>3187.5</v>
      </c>
      <c r="AA8" s="279">
        <f t="shared" si="3"/>
        <v>3187.5</v>
      </c>
      <c r="AB8" s="279">
        <f t="shared" si="3"/>
        <v>3187.5</v>
      </c>
      <c r="AC8" s="279">
        <f t="shared" si="3"/>
        <v>3187.5</v>
      </c>
      <c r="AD8" s="276">
        <f t="shared" ref="AD8:AD18" si="4">SUM(R8:AC8)</f>
        <v>35062.5</v>
      </c>
    </row>
    <row r="9" spans="1:30" s="30" customFormat="1">
      <c r="A9" s="60" t="s">
        <v>249</v>
      </c>
      <c r="B9" s="292">
        <v>0</v>
      </c>
      <c r="C9" s="279">
        <f>+$B9*+'Staff &amp; Faculty'!C44</f>
        <v>0</v>
      </c>
      <c r="D9" s="279">
        <f>+$B9*+'Staff &amp; Faculty'!D44</f>
        <v>0</v>
      </c>
      <c r="E9" s="279">
        <f>+$B9*+'Staff &amp; Faculty'!E44</f>
        <v>0</v>
      </c>
      <c r="F9" s="279">
        <f>+$B9*+'Staff &amp; Faculty'!F44</f>
        <v>0</v>
      </c>
      <c r="G9" s="279">
        <f>+$B9*+'Staff &amp; Faculty'!G44</f>
        <v>0</v>
      </c>
      <c r="H9" s="279">
        <f>+$B9*+'Staff &amp; Faculty'!H44</f>
        <v>0</v>
      </c>
      <c r="I9" s="279">
        <f>+$B9*+'Staff &amp; Faculty'!I44</f>
        <v>0</v>
      </c>
      <c r="J9" s="279">
        <f>+$B9*+'Staff &amp; Faculty'!J44</f>
        <v>0</v>
      </c>
      <c r="K9" s="279">
        <f>+$B9*+'Staff &amp; Faculty'!K44</f>
        <v>0</v>
      </c>
      <c r="L9" s="279">
        <f>+$B9*+'Staff &amp; Faculty'!L44</f>
        <v>0</v>
      </c>
      <c r="M9" s="279">
        <f>+$B9*+'Staff &amp; Faculty'!M44</f>
        <v>0</v>
      </c>
      <c r="N9" s="279">
        <f>+$B9*+'Staff &amp; Faculty'!N44</f>
        <v>0</v>
      </c>
      <c r="O9" s="276">
        <f t="shared" si="1"/>
        <v>0</v>
      </c>
      <c r="P9" s="60" t="str">
        <f t="shared" si="0"/>
        <v>Benefits - Medical</v>
      </c>
      <c r="Q9" s="60">
        <f>+B9</f>
        <v>0</v>
      </c>
      <c r="R9" s="279">
        <f>+$Q9*+'Staff &amp; Faculty'!R44</f>
        <v>0</v>
      </c>
      <c r="S9" s="279">
        <f>+$Q9*+'Staff &amp; Faculty'!S44</f>
        <v>0</v>
      </c>
      <c r="T9" s="279">
        <f>+$Q9*+'Staff &amp; Faculty'!T44</f>
        <v>0</v>
      </c>
      <c r="U9" s="279">
        <f>+$Q9*+'Staff &amp; Faculty'!U44</f>
        <v>0</v>
      </c>
      <c r="V9" s="279">
        <f>+$Q9*+'Staff &amp; Faculty'!V44</f>
        <v>0</v>
      </c>
      <c r="W9" s="279">
        <f>+$Q9*+'Staff &amp; Faculty'!W44</f>
        <v>0</v>
      </c>
      <c r="X9" s="279">
        <f>+$Q9*+'Staff &amp; Faculty'!X44</f>
        <v>0</v>
      </c>
      <c r="Y9" s="279">
        <f>+$Q9*+'Staff &amp; Faculty'!Y44</f>
        <v>0</v>
      </c>
      <c r="Z9" s="279">
        <f>+$Q9*+'Staff &amp; Faculty'!Z44</f>
        <v>0</v>
      </c>
      <c r="AA9" s="279">
        <f>+$Q9*+'Staff &amp; Faculty'!AA44</f>
        <v>0</v>
      </c>
      <c r="AB9" s="279">
        <f>+$Q9*+'Staff &amp; Faculty'!AB44</f>
        <v>0</v>
      </c>
      <c r="AC9" s="279">
        <f>+$Q9*+'Staff &amp; Faculty'!AC44</f>
        <v>0</v>
      </c>
      <c r="AD9" s="276">
        <f t="shared" si="4"/>
        <v>0</v>
      </c>
    </row>
    <row r="10" spans="1:30" s="30" customFormat="1">
      <c r="A10" s="60" t="s">
        <v>250</v>
      </c>
      <c r="B10" s="292">
        <v>25</v>
      </c>
      <c r="C10" s="279">
        <f>(+'Staff &amp; Faculty'!C51+'Staff &amp; Faculty'!C103)*$B10</f>
        <v>0</v>
      </c>
      <c r="D10" s="279">
        <f>(+'Staff &amp; Faculty'!D44+'Staff &amp; Faculty'!D96)*$B10</f>
        <v>225</v>
      </c>
      <c r="E10" s="279">
        <f>(+'Staff &amp; Faculty'!E44+'Staff &amp; Faculty'!E96)*$B10</f>
        <v>237.5</v>
      </c>
      <c r="F10" s="279">
        <f>(+'Staff &amp; Faculty'!F44+'Staff &amp; Faculty'!F96)*$B10</f>
        <v>237.5</v>
      </c>
      <c r="G10" s="279">
        <f>(+'Staff &amp; Faculty'!G44+'Staff &amp; Faculty'!G96)*$B10</f>
        <v>237.5</v>
      </c>
      <c r="H10" s="279">
        <f>(+'Staff &amp; Faculty'!H44+'Staff &amp; Faculty'!H96)*$B10</f>
        <v>237.5</v>
      </c>
      <c r="I10" s="279">
        <f>(+'Staff &amp; Faculty'!I44+'Staff &amp; Faculty'!I96)*$B10</f>
        <v>237.5</v>
      </c>
      <c r="J10" s="279">
        <f>(+'Staff &amp; Faculty'!J44+'Staff &amp; Faculty'!J96)*$B10</f>
        <v>237.5</v>
      </c>
      <c r="K10" s="279">
        <f>(+'Staff &amp; Faculty'!K44+'Staff &amp; Faculty'!K96)*$B10</f>
        <v>237.5</v>
      </c>
      <c r="L10" s="279">
        <f>(+'Staff &amp; Faculty'!L44+'Staff &amp; Faculty'!L96)*$B10</f>
        <v>237.5</v>
      </c>
      <c r="M10" s="279">
        <f>(+'Staff &amp; Faculty'!M44+'Staff &amp; Faculty'!M96)*$B10</f>
        <v>237.5</v>
      </c>
      <c r="N10" s="279">
        <f>(+'Staff &amp; Faculty'!N44+'Staff &amp; Faculty'!N96)*$B10</f>
        <v>237.5</v>
      </c>
      <c r="O10" s="276">
        <f t="shared" si="1"/>
        <v>2600</v>
      </c>
      <c r="P10" s="60" t="str">
        <f t="shared" si="0"/>
        <v>Retirement</v>
      </c>
      <c r="Q10" s="60">
        <f>+B10</f>
        <v>25</v>
      </c>
      <c r="R10" s="279">
        <f>(+'Staff &amp; Faculty'!R44+'Staff &amp; Faculty'!R96)*$B10</f>
        <v>0</v>
      </c>
      <c r="S10" s="279">
        <f>(+'Staff &amp; Faculty'!S44+'Staff &amp; Faculty'!S96)*$B10</f>
        <v>237.5</v>
      </c>
      <c r="T10" s="279">
        <f>(+'Staff &amp; Faculty'!T44+'Staff &amp; Faculty'!T96)*$B10</f>
        <v>237.5</v>
      </c>
      <c r="U10" s="279">
        <f>(+'Staff &amp; Faculty'!U44+'Staff &amp; Faculty'!U96)*$B10</f>
        <v>237.5</v>
      </c>
      <c r="V10" s="279">
        <f>(+'Staff &amp; Faculty'!V44+'Staff &amp; Faculty'!V96)*$B10</f>
        <v>237.5</v>
      </c>
      <c r="W10" s="279">
        <f>(+'Staff &amp; Faculty'!W44+'Staff &amp; Faculty'!W96)*$B10</f>
        <v>237.5</v>
      </c>
      <c r="X10" s="279">
        <f>(+'Staff &amp; Faculty'!X44+'Staff &amp; Faculty'!X96)*$B10</f>
        <v>237.5</v>
      </c>
      <c r="Y10" s="279">
        <f>(+'Staff &amp; Faculty'!Y44+'Staff &amp; Faculty'!Y96)*$B10</f>
        <v>237.5</v>
      </c>
      <c r="Z10" s="279">
        <f>(+'Staff &amp; Faculty'!Z44+'Staff &amp; Faculty'!Z96)*$B10</f>
        <v>237.5</v>
      </c>
      <c r="AA10" s="279">
        <f>(+'Staff &amp; Faculty'!AA44+'Staff &amp; Faculty'!AA96)*$B10</f>
        <v>237.5</v>
      </c>
      <c r="AB10" s="279">
        <f>(+'Staff &amp; Faculty'!AB44+'Staff &amp; Faculty'!AB96)*$B10</f>
        <v>237.5</v>
      </c>
      <c r="AC10" s="279">
        <f>(+'Staff &amp; Faculty'!AC51+'Staff &amp; Faculty'!AC103)*$B10</f>
        <v>237.5</v>
      </c>
      <c r="AD10" s="276">
        <f t="shared" si="4"/>
        <v>2612.5</v>
      </c>
    </row>
    <row r="11" spans="1:30" s="30" customFormat="1">
      <c r="A11" s="60" t="s">
        <v>251</v>
      </c>
      <c r="B11" s="60"/>
      <c r="C11" s="60">
        <v>0</v>
      </c>
      <c r="D11" s="60">
        <v>0</v>
      </c>
      <c r="E11" s="60">
        <v>0</v>
      </c>
      <c r="F11" s="60">
        <v>0</v>
      </c>
      <c r="G11" s="60">
        <v>0</v>
      </c>
      <c r="H11" s="60">
        <v>0</v>
      </c>
      <c r="I11" s="60">
        <v>0</v>
      </c>
      <c r="J11" s="60">
        <v>0</v>
      </c>
      <c r="K11" s="60">
        <v>0</v>
      </c>
      <c r="L11" s="60">
        <v>0</v>
      </c>
      <c r="M11" s="60">
        <v>0</v>
      </c>
      <c r="N11" s="60">
        <v>0</v>
      </c>
      <c r="O11" s="276">
        <f t="shared" si="1"/>
        <v>0</v>
      </c>
      <c r="P11" s="60" t="str">
        <f t="shared" si="0"/>
        <v>Education</v>
      </c>
      <c r="Q11" s="60">
        <f t="shared" ref="Q11:Q17" si="5">+B11</f>
        <v>0</v>
      </c>
      <c r="R11" s="60">
        <f>+$Q11*Enrollment!R60</f>
        <v>0</v>
      </c>
      <c r="S11" s="60">
        <f>+$Q11*Enrollment!S60</f>
        <v>0</v>
      </c>
      <c r="T11" s="60">
        <f>+$Q11*Enrollment!T60</f>
        <v>0</v>
      </c>
      <c r="U11" s="60">
        <f>+$Q11*Enrollment!U60</f>
        <v>0</v>
      </c>
      <c r="V11" s="60">
        <f>+$Q11*Enrollment!V60</f>
        <v>0</v>
      </c>
      <c r="W11" s="60">
        <f>+$Q11*Enrollment!W60</f>
        <v>0</v>
      </c>
      <c r="X11" s="60">
        <f>+$Q11*Enrollment!X60</f>
        <v>0</v>
      </c>
      <c r="Y11" s="60">
        <f>+$Q11*Enrollment!Y60</f>
        <v>0</v>
      </c>
      <c r="Z11" s="60">
        <f>+$Q11*Enrollment!Z60</f>
        <v>0</v>
      </c>
      <c r="AA11" s="60">
        <f>+$Q11*Enrollment!AA60</f>
        <v>0</v>
      </c>
      <c r="AB11" s="60">
        <f>+$Q11*Enrollment!AB60</f>
        <v>0</v>
      </c>
      <c r="AC11" s="60">
        <f>+$Q11*Enrollment!AC60</f>
        <v>0</v>
      </c>
      <c r="AD11" s="276">
        <f t="shared" si="4"/>
        <v>0</v>
      </c>
    </row>
    <row r="12" spans="1:30" s="30" customFormat="1">
      <c r="A12" s="60" t="s">
        <v>252</v>
      </c>
      <c r="B12" s="292">
        <v>5</v>
      </c>
      <c r="C12" s="279">
        <f>+$B12*('Staff &amp; Faculty'!C44+'Staff &amp; Faculty'!C96)</f>
        <v>0</v>
      </c>
      <c r="D12" s="279">
        <f>+$B12*('Staff &amp; Faculty'!D44+'Staff &amp; Faculty'!D96)</f>
        <v>45</v>
      </c>
      <c r="E12" s="279">
        <f>+$B12*('Staff &amp; Faculty'!E44+'Staff &amp; Faculty'!E96)</f>
        <v>47.5</v>
      </c>
      <c r="F12" s="279">
        <f>+$B12*('Staff &amp; Faculty'!F44+'Staff &amp; Faculty'!F96)</f>
        <v>47.5</v>
      </c>
      <c r="G12" s="279">
        <f>+$B12*('Staff &amp; Faculty'!G44+'Staff &amp; Faculty'!G96)</f>
        <v>47.5</v>
      </c>
      <c r="H12" s="279">
        <f>+$B12*('Staff &amp; Faculty'!H44+'Staff &amp; Faculty'!H96)</f>
        <v>47.5</v>
      </c>
      <c r="I12" s="279">
        <f>+$B12*('Staff &amp; Faculty'!I44+'Staff &amp; Faculty'!I96)</f>
        <v>47.5</v>
      </c>
      <c r="J12" s="279">
        <f>+$B12*('Staff &amp; Faculty'!J44+'Staff &amp; Faculty'!J96)</f>
        <v>47.5</v>
      </c>
      <c r="K12" s="279">
        <f>+$B12*('Staff &amp; Faculty'!K44+'Staff &amp; Faculty'!K96)</f>
        <v>47.5</v>
      </c>
      <c r="L12" s="279">
        <f>+$B12*('Staff &amp; Faculty'!L44+'Staff &amp; Faculty'!L96)</f>
        <v>47.5</v>
      </c>
      <c r="M12" s="279">
        <f>+$B12*('Staff &amp; Faculty'!M44+'Staff &amp; Faculty'!M96)</f>
        <v>47.5</v>
      </c>
      <c r="N12" s="279">
        <f>+$B12*('Staff &amp; Faculty'!N44+'Staff &amp; Faculty'!N96)</f>
        <v>47.5</v>
      </c>
      <c r="O12" s="276">
        <f t="shared" si="1"/>
        <v>520</v>
      </c>
      <c r="P12" s="60" t="str">
        <f t="shared" si="0"/>
        <v>Continuing Education</v>
      </c>
      <c r="Q12" s="60">
        <f t="shared" si="5"/>
        <v>5</v>
      </c>
      <c r="R12" s="279">
        <f>+$B12*('Staff &amp; Faculty'!R44+'Staff &amp; Faculty'!R96)</f>
        <v>0</v>
      </c>
      <c r="S12" s="279">
        <f>+$B12*('Staff &amp; Faculty'!S44+'Staff &amp; Faculty'!S96)</f>
        <v>47.5</v>
      </c>
      <c r="T12" s="279">
        <f>+$B12*('Staff &amp; Faculty'!T44+'Staff &amp; Faculty'!T96)</f>
        <v>47.5</v>
      </c>
      <c r="U12" s="279">
        <f>+$B12*('Staff &amp; Faculty'!U44+'Staff &amp; Faculty'!U96)</f>
        <v>47.5</v>
      </c>
      <c r="V12" s="279">
        <f>+$B12*('Staff &amp; Faculty'!V44+'Staff &amp; Faculty'!V96)</f>
        <v>47.5</v>
      </c>
      <c r="W12" s="279">
        <f>+$B12*('Staff &amp; Faculty'!W44+'Staff &amp; Faculty'!W96)</f>
        <v>47.5</v>
      </c>
      <c r="X12" s="279">
        <f>+$B12*('Staff &amp; Faculty'!X44+'Staff &amp; Faculty'!X96)</f>
        <v>47.5</v>
      </c>
      <c r="Y12" s="279">
        <f>+$B12*('Staff &amp; Faculty'!Y44+'Staff &amp; Faculty'!Y96)</f>
        <v>47.5</v>
      </c>
      <c r="Z12" s="279">
        <f>+$B12*('Staff &amp; Faculty'!Z44+'Staff &amp; Faculty'!Z96)</f>
        <v>47.5</v>
      </c>
      <c r="AA12" s="279">
        <f>+$B12*('Staff &amp; Faculty'!AA44+'Staff &amp; Faculty'!AA96)</f>
        <v>47.5</v>
      </c>
      <c r="AB12" s="279">
        <f>+$B12*('Staff &amp; Faculty'!AB44+'Staff &amp; Faculty'!AB96)</f>
        <v>47.5</v>
      </c>
      <c r="AC12" s="279">
        <f>+$Q12*+'Staff &amp; Faculty'!AC44</f>
        <v>12.5</v>
      </c>
      <c r="AD12" s="276">
        <f t="shared" si="4"/>
        <v>487.5</v>
      </c>
    </row>
    <row r="13" spans="1:30" s="30" customFormat="1">
      <c r="A13" s="60" t="s">
        <v>112</v>
      </c>
      <c r="B13" s="292">
        <v>15</v>
      </c>
      <c r="C13" s="279">
        <f>+$B13*'Staff &amp; Faculty'!C44</f>
        <v>0</v>
      </c>
      <c r="D13" s="279">
        <f>+$B13*('Staff &amp; Faculty'!D44+'Staff &amp; Faculty'!D96)</f>
        <v>135</v>
      </c>
      <c r="E13" s="279">
        <f>+$B13*('Staff &amp; Faculty'!E44+'Staff &amp; Faculty'!E96)</f>
        <v>142.5</v>
      </c>
      <c r="F13" s="279">
        <f>+$B13*('Staff &amp; Faculty'!F44+'Staff &amp; Faculty'!F96)</f>
        <v>142.5</v>
      </c>
      <c r="G13" s="279">
        <f>+$B13*('Staff &amp; Faculty'!G44+'Staff &amp; Faculty'!G96)</f>
        <v>142.5</v>
      </c>
      <c r="H13" s="279">
        <f>+$B13*('Staff &amp; Faculty'!H44+'Staff &amp; Faculty'!H96)</f>
        <v>142.5</v>
      </c>
      <c r="I13" s="279">
        <f>+$B13*('Staff &amp; Faculty'!I44+'Staff &amp; Faculty'!I96)</f>
        <v>142.5</v>
      </c>
      <c r="J13" s="279">
        <f>+$B13*('Staff &amp; Faculty'!J44+'Staff &amp; Faculty'!J96)</f>
        <v>142.5</v>
      </c>
      <c r="K13" s="279">
        <f>+$B13*('Staff &amp; Faculty'!K44+'Staff &amp; Faculty'!K96)</f>
        <v>142.5</v>
      </c>
      <c r="L13" s="279">
        <f>+$B13*('Staff &amp; Faculty'!L44+'Staff &amp; Faculty'!L96)</f>
        <v>142.5</v>
      </c>
      <c r="M13" s="279">
        <f>+$B13*('Staff &amp; Faculty'!M44+'Staff &amp; Faculty'!M96)</f>
        <v>142.5</v>
      </c>
      <c r="N13" s="279">
        <f>+$B13*('Staff &amp; Faculty'!N44+'Staff &amp; Faculty'!N96)</f>
        <v>142.5</v>
      </c>
      <c r="O13" s="276">
        <f t="shared" si="1"/>
        <v>1560</v>
      </c>
      <c r="P13" s="60" t="str">
        <f t="shared" si="0"/>
        <v>Software Licenses/Books</v>
      </c>
      <c r="Q13" s="60">
        <f t="shared" si="5"/>
        <v>15</v>
      </c>
      <c r="R13" s="279">
        <f>+$B13*('Staff &amp; Faculty'!R44+'Staff &amp; Faculty'!R96)</f>
        <v>0</v>
      </c>
      <c r="S13" s="279">
        <f>+$B13*('Staff &amp; Faculty'!S44+'Staff &amp; Faculty'!S96)</f>
        <v>142.5</v>
      </c>
      <c r="T13" s="279">
        <f>+$B13*('Staff &amp; Faculty'!T44+'Staff &amp; Faculty'!T96)</f>
        <v>142.5</v>
      </c>
      <c r="U13" s="279">
        <f>+$B13*('Staff &amp; Faculty'!U44+'Staff &amp; Faculty'!U96)</f>
        <v>142.5</v>
      </c>
      <c r="V13" s="279">
        <f>+$B13*('Staff &amp; Faculty'!V44+'Staff &amp; Faculty'!V96)</f>
        <v>142.5</v>
      </c>
      <c r="W13" s="279">
        <f>+$B13*('Staff &amp; Faculty'!W44+'Staff &amp; Faculty'!W96)</f>
        <v>142.5</v>
      </c>
      <c r="X13" s="279">
        <f>+$B13*('Staff &amp; Faculty'!X44+'Staff &amp; Faculty'!X96)</f>
        <v>142.5</v>
      </c>
      <c r="Y13" s="279">
        <f>+$B13*('Staff &amp; Faculty'!Y44+'Staff &amp; Faculty'!Y96)</f>
        <v>142.5</v>
      </c>
      <c r="Z13" s="279">
        <f>+$B13*('Staff &amp; Faculty'!Z44+'Staff &amp; Faculty'!Z96)</f>
        <v>142.5</v>
      </c>
      <c r="AA13" s="279">
        <f>+$B13*('Staff &amp; Faculty'!AA44+'Staff &amp; Faculty'!AA96)</f>
        <v>142.5</v>
      </c>
      <c r="AB13" s="279">
        <f>+$B13*('Staff &amp; Faculty'!AB44+'Staff &amp; Faculty'!AB96)</f>
        <v>142.5</v>
      </c>
      <c r="AC13" s="279">
        <f>+$Q13*'Staff &amp; Faculty'!AC44</f>
        <v>37.5</v>
      </c>
      <c r="AD13" s="276">
        <f t="shared" si="4"/>
        <v>1462.5</v>
      </c>
    </row>
    <row r="14" spans="1:30" s="30" customFormat="1">
      <c r="A14" s="60" t="s">
        <v>403</v>
      </c>
      <c r="B14" s="292"/>
      <c r="C14" s="60">
        <f>+'Staff &amp; Faculty'!C153</f>
        <v>0</v>
      </c>
      <c r="D14" s="60">
        <f>+'Staff &amp; Faculty'!D153</f>
        <v>0</v>
      </c>
      <c r="E14" s="60">
        <f>+'Staff &amp; Faculty'!E153</f>
        <v>0</v>
      </c>
      <c r="F14" s="60">
        <f>+'Staff &amp; Faculty'!F153</f>
        <v>0</v>
      </c>
      <c r="G14" s="60">
        <f>+'Staff &amp; Faculty'!G153</f>
        <v>0</v>
      </c>
      <c r="H14" s="60">
        <f>+'Staff &amp; Faculty'!H153</f>
        <v>0</v>
      </c>
      <c r="I14" s="60">
        <f>+'Staff &amp; Faculty'!I153</f>
        <v>0</v>
      </c>
      <c r="J14" s="60">
        <f>+'Staff &amp; Faculty'!J153</f>
        <v>0</v>
      </c>
      <c r="K14" s="60">
        <f>+'Staff &amp; Faculty'!K153</f>
        <v>0</v>
      </c>
      <c r="L14" s="60">
        <f>+'Staff &amp; Faculty'!L153</f>
        <v>0</v>
      </c>
      <c r="M14" s="60">
        <f>+'Staff &amp; Faculty'!M153</f>
        <v>0</v>
      </c>
      <c r="N14" s="60">
        <f>+'Staff &amp; Faculty'!N153</f>
        <v>0</v>
      </c>
      <c r="O14" s="276">
        <f>SUM(C14:N14)</f>
        <v>0</v>
      </c>
      <c r="P14" s="60" t="str">
        <f>+A14</f>
        <v>Consultant Cost</v>
      </c>
      <c r="Q14" s="60">
        <f>+B14</f>
        <v>0</v>
      </c>
      <c r="R14" s="60">
        <f>+'Staff &amp; Faculty'!R153</f>
        <v>0</v>
      </c>
      <c r="S14" s="60">
        <f>+'Staff &amp; Faculty'!S153</f>
        <v>0</v>
      </c>
      <c r="T14" s="60">
        <f>+'Staff &amp; Faculty'!T153</f>
        <v>0</v>
      </c>
      <c r="U14" s="60">
        <f>+'Staff &amp; Faculty'!U153</f>
        <v>0</v>
      </c>
      <c r="V14" s="60">
        <f>+'Staff &amp; Faculty'!V153</f>
        <v>0</v>
      </c>
      <c r="W14" s="60">
        <f>+'Staff &amp; Faculty'!W153</f>
        <v>0</v>
      </c>
      <c r="X14" s="60">
        <f>+'Staff &amp; Faculty'!X153</f>
        <v>0</v>
      </c>
      <c r="Y14" s="60">
        <f>+'Staff &amp; Faculty'!Y153</f>
        <v>0</v>
      </c>
      <c r="Z14" s="60">
        <f>+'Staff &amp; Faculty'!Z153</f>
        <v>0</v>
      </c>
      <c r="AA14" s="60">
        <f>+'Staff &amp; Faculty'!AA153</f>
        <v>0</v>
      </c>
      <c r="AB14" s="60">
        <f>+'Staff &amp; Faculty'!AB153</f>
        <v>0</v>
      </c>
      <c r="AC14" s="60">
        <f>+'Staff &amp; Faculty'!AC153</f>
        <v>0</v>
      </c>
      <c r="AD14" s="276">
        <f>SUM(R14:AC14)</f>
        <v>0</v>
      </c>
    </row>
    <row r="15" spans="1:30" s="30" customFormat="1">
      <c r="A15" s="60" t="s">
        <v>277</v>
      </c>
      <c r="B15" s="292"/>
      <c r="C15" s="60">
        <f>+'Staff &amp; Faculty'!C205</f>
        <v>0</v>
      </c>
      <c r="D15" s="60">
        <f>+'Staff &amp; Faculty'!D205</f>
        <v>0</v>
      </c>
      <c r="E15" s="60">
        <f>+'Staff &amp; Faculty'!E205</f>
        <v>0</v>
      </c>
      <c r="F15" s="60">
        <f>+'Staff &amp; Faculty'!F205</f>
        <v>0</v>
      </c>
      <c r="G15" s="60">
        <f>+'Staff &amp; Faculty'!G205</f>
        <v>0</v>
      </c>
      <c r="H15" s="60">
        <f>+'Staff &amp; Faculty'!H205</f>
        <v>3500</v>
      </c>
      <c r="I15" s="60">
        <f>+'Staff &amp; Faculty'!I205</f>
        <v>0</v>
      </c>
      <c r="J15" s="60">
        <f>+'Staff &amp; Faculty'!J205</f>
        <v>0</v>
      </c>
      <c r="K15" s="60">
        <f>+'Staff &amp; Faculty'!K205</f>
        <v>0</v>
      </c>
      <c r="L15" s="60">
        <f>+'Staff &amp; Faculty'!L205</f>
        <v>0</v>
      </c>
      <c r="M15" s="60">
        <f>+'Staff &amp; Faculty'!M205</f>
        <v>0</v>
      </c>
      <c r="N15" s="60">
        <f>+'Staff &amp; Faculty'!N205</f>
        <v>0</v>
      </c>
      <c r="O15" s="276">
        <f>SUM(C15:N15)</f>
        <v>3500</v>
      </c>
      <c r="P15" s="60" t="str">
        <f>+A15</f>
        <v>Substitute Cost</v>
      </c>
      <c r="Q15" s="60">
        <f>+B15</f>
        <v>0</v>
      </c>
      <c r="R15" s="60">
        <f>+'Staff &amp; Faculty'!R205</f>
        <v>0</v>
      </c>
      <c r="S15" s="60">
        <f>+'Staff &amp; Faculty'!S205</f>
        <v>0</v>
      </c>
      <c r="T15" s="60">
        <f>+'Staff &amp; Faculty'!T205</f>
        <v>0</v>
      </c>
      <c r="U15" s="60">
        <f>+'Staff &amp; Faculty'!U205</f>
        <v>0</v>
      </c>
      <c r="V15" s="60">
        <f>+'Staff &amp; Faculty'!V205</f>
        <v>0</v>
      </c>
      <c r="W15" s="60">
        <f>+'Staff &amp; Faculty'!W205</f>
        <v>0</v>
      </c>
      <c r="X15" s="60">
        <f>+'Staff &amp; Faculty'!X205</f>
        <v>0</v>
      </c>
      <c r="Y15" s="60">
        <f>+'Staff &amp; Faculty'!Y205</f>
        <v>0</v>
      </c>
      <c r="Z15" s="60">
        <f>+'Staff &amp; Faculty'!Z205</f>
        <v>0</v>
      </c>
      <c r="AA15" s="60">
        <f>+'Staff &amp; Faculty'!AA205</f>
        <v>0</v>
      </c>
      <c r="AB15" s="60">
        <f>+'Staff &amp; Faculty'!AB205</f>
        <v>0</v>
      </c>
      <c r="AC15" s="60">
        <f>+'Staff &amp; Faculty'!AC205</f>
        <v>0</v>
      </c>
      <c r="AD15" s="276">
        <f>SUM(R15:AC15)</f>
        <v>0</v>
      </c>
    </row>
    <row r="16" spans="1:30" s="30" customFormat="1">
      <c r="A16" s="60" t="s">
        <v>139</v>
      </c>
      <c r="B16" s="292">
        <v>15</v>
      </c>
      <c r="C16" s="279">
        <f>+$B16*'Staff &amp; Faculty'!C103</f>
        <v>0</v>
      </c>
      <c r="D16" s="279">
        <f>+$B16*('Staff &amp; Faculty'!D96+'Staff &amp; Faculty'!D44)</f>
        <v>135</v>
      </c>
      <c r="E16" s="279">
        <f>+$B16*('Staff &amp; Faculty'!E96+'Staff &amp; Faculty'!E44)</f>
        <v>142.5</v>
      </c>
      <c r="F16" s="279">
        <f>+$B16*('Staff &amp; Faculty'!F96+'Staff &amp; Faculty'!F44)</f>
        <v>142.5</v>
      </c>
      <c r="G16" s="279">
        <f>+$B16*('Staff &amp; Faculty'!G96+'Staff &amp; Faculty'!G44)</f>
        <v>142.5</v>
      </c>
      <c r="H16" s="279">
        <f>+$B16*('Staff &amp; Faculty'!H96+'Staff &amp; Faculty'!H44)</f>
        <v>142.5</v>
      </c>
      <c r="I16" s="279">
        <f>+$B16*('Staff &amp; Faculty'!I96+'Staff &amp; Faculty'!I44)</f>
        <v>142.5</v>
      </c>
      <c r="J16" s="279">
        <f>+$B16*('Staff &amp; Faculty'!J96+'Staff &amp; Faculty'!J44)</f>
        <v>142.5</v>
      </c>
      <c r="K16" s="279">
        <f>+$B16*('Staff &amp; Faculty'!K96+'Staff &amp; Faculty'!K44)</f>
        <v>142.5</v>
      </c>
      <c r="L16" s="279">
        <f>+$B16*('Staff &amp; Faculty'!L96+'Staff &amp; Faculty'!L44)</f>
        <v>142.5</v>
      </c>
      <c r="M16" s="279">
        <f>+$B16*('Staff &amp; Faculty'!M96+'Staff &amp; Faculty'!M44)</f>
        <v>142.5</v>
      </c>
      <c r="N16" s="279">
        <f>+$B16*('Staff &amp; Faculty'!N96+'Staff &amp; Faculty'!N44)</f>
        <v>142.5</v>
      </c>
      <c r="O16" s="276">
        <f>SUM(C16:N16)</f>
        <v>1560</v>
      </c>
      <c r="P16" s="60" t="str">
        <f>+A16</f>
        <v>Employee Incentives</v>
      </c>
      <c r="Q16" s="60">
        <f t="shared" si="5"/>
        <v>15</v>
      </c>
      <c r="R16" s="279">
        <f>+$B16*('Staff &amp; Faculty'!R96+'Staff &amp; Faculty'!R44)</f>
        <v>0</v>
      </c>
      <c r="S16" s="279">
        <f>+$B16*('Staff &amp; Faculty'!S96+'Staff &amp; Faculty'!S44)</f>
        <v>142.5</v>
      </c>
      <c r="T16" s="279">
        <f>+$B16*('Staff &amp; Faculty'!T96+'Staff &amp; Faculty'!T44)</f>
        <v>142.5</v>
      </c>
      <c r="U16" s="279">
        <f>+$B16*('Staff &amp; Faculty'!U96+'Staff &amp; Faculty'!U44)</f>
        <v>142.5</v>
      </c>
      <c r="V16" s="279">
        <f>+$B16*('Staff &amp; Faculty'!V96+'Staff &amp; Faculty'!V44)</f>
        <v>142.5</v>
      </c>
      <c r="W16" s="279">
        <f>+$B16*('Staff &amp; Faculty'!W96+'Staff &amp; Faculty'!W44)</f>
        <v>142.5</v>
      </c>
      <c r="X16" s="279">
        <f>+$B16*('Staff &amp; Faculty'!X96+'Staff &amp; Faculty'!X44)</f>
        <v>142.5</v>
      </c>
      <c r="Y16" s="279">
        <f>+$B16*('Staff &amp; Faculty'!Y96+'Staff &amp; Faculty'!Y44)</f>
        <v>142.5</v>
      </c>
      <c r="Z16" s="279">
        <f>+$B16*('Staff &amp; Faculty'!Z96+'Staff &amp; Faculty'!Z44)</f>
        <v>142.5</v>
      </c>
      <c r="AA16" s="279">
        <f>+$B16*('Staff &amp; Faculty'!AA96+'Staff &amp; Faculty'!AA44)</f>
        <v>142.5</v>
      </c>
      <c r="AB16" s="279">
        <f>+$B16*('Staff &amp; Faculty'!AB96+'Staff &amp; Faculty'!AB44)</f>
        <v>142.5</v>
      </c>
      <c r="AC16" s="279">
        <f>+$B16*'Staff &amp; Faculty'!AC103</f>
        <v>105</v>
      </c>
      <c r="AD16" s="276">
        <f t="shared" si="4"/>
        <v>1530</v>
      </c>
    </row>
    <row r="17" spans="1:30" s="30" customFormat="1">
      <c r="A17" s="338" t="s">
        <v>5</v>
      </c>
      <c r="B17" s="338"/>
      <c r="C17" s="70">
        <v>0</v>
      </c>
      <c r="D17" s="70">
        <f>+C17</f>
        <v>0</v>
      </c>
      <c r="E17" s="70">
        <f t="shared" ref="E17:N17" si="6">+D17</f>
        <v>0</v>
      </c>
      <c r="F17" s="70">
        <f t="shared" si="6"/>
        <v>0</v>
      </c>
      <c r="G17" s="70">
        <f t="shared" si="6"/>
        <v>0</v>
      </c>
      <c r="H17" s="70">
        <f t="shared" si="6"/>
        <v>0</v>
      </c>
      <c r="I17" s="70">
        <f t="shared" si="6"/>
        <v>0</v>
      </c>
      <c r="J17" s="70">
        <f t="shared" si="6"/>
        <v>0</v>
      </c>
      <c r="K17" s="70">
        <f t="shared" si="6"/>
        <v>0</v>
      </c>
      <c r="L17" s="70">
        <f t="shared" si="6"/>
        <v>0</v>
      </c>
      <c r="M17" s="70">
        <f t="shared" si="6"/>
        <v>0</v>
      </c>
      <c r="N17" s="70">
        <f t="shared" si="6"/>
        <v>0</v>
      </c>
      <c r="O17" s="78">
        <f>SUM(C17:N17)</f>
        <v>0</v>
      </c>
      <c r="P17" s="70" t="str">
        <f>+A17</f>
        <v>Other</v>
      </c>
      <c r="Q17" s="70">
        <f t="shared" si="5"/>
        <v>0</v>
      </c>
      <c r="R17" s="70">
        <f>+N17</f>
        <v>0</v>
      </c>
      <c r="S17" s="70">
        <f>+R17</f>
        <v>0</v>
      </c>
      <c r="T17" s="70">
        <f t="shared" ref="T17:AC17" si="7">+S17</f>
        <v>0</v>
      </c>
      <c r="U17" s="70">
        <f t="shared" si="7"/>
        <v>0</v>
      </c>
      <c r="V17" s="70">
        <f t="shared" si="7"/>
        <v>0</v>
      </c>
      <c r="W17" s="70">
        <f t="shared" si="7"/>
        <v>0</v>
      </c>
      <c r="X17" s="70">
        <f t="shared" si="7"/>
        <v>0</v>
      </c>
      <c r="Y17" s="70">
        <f t="shared" si="7"/>
        <v>0</v>
      </c>
      <c r="Z17" s="70">
        <f t="shared" si="7"/>
        <v>0</v>
      </c>
      <c r="AA17" s="70">
        <f t="shared" si="7"/>
        <v>0</v>
      </c>
      <c r="AB17" s="70">
        <f t="shared" si="7"/>
        <v>0</v>
      </c>
      <c r="AC17" s="70">
        <f t="shared" si="7"/>
        <v>0</v>
      </c>
      <c r="AD17" s="78">
        <f t="shared" si="4"/>
        <v>0</v>
      </c>
    </row>
    <row r="18" spans="1:30" s="30" customFormat="1">
      <c r="A18" s="60" t="s">
        <v>147</v>
      </c>
      <c r="B18" s="60"/>
      <c r="C18" s="60">
        <f t="shared" ref="C18:N18" si="8">SUM(C7:C17)</f>
        <v>0</v>
      </c>
      <c r="D18" s="60">
        <f t="shared" si="8"/>
        <v>34456.666666666664</v>
      </c>
      <c r="E18" s="60">
        <f t="shared" si="8"/>
        <v>35632.5</v>
      </c>
      <c r="F18" s="60">
        <f t="shared" si="8"/>
        <v>35632.5</v>
      </c>
      <c r="G18" s="60">
        <f t="shared" si="8"/>
        <v>35632.5</v>
      </c>
      <c r="H18" s="60">
        <f t="shared" si="8"/>
        <v>39132.5</v>
      </c>
      <c r="I18" s="60">
        <f t="shared" si="8"/>
        <v>35632.5</v>
      </c>
      <c r="J18" s="60">
        <f t="shared" si="8"/>
        <v>35632.5</v>
      </c>
      <c r="K18" s="60">
        <f t="shared" si="8"/>
        <v>35632.5</v>
      </c>
      <c r="L18" s="60">
        <f t="shared" si="8"/>
        <v>35632.5</v>
      </c>
      <c r="M18" s="60">
        <f t="shared" si="8"/>
        <v>35632.5</v>
      </c>
      <c r="N18" s="60">
        <f t="shared" si="8"/>
        <v>35632.5</v>
      </c>
      <c r="O18" s="276">
        <f>SUM(C18:N18)</f>
        <v>394281.66666666663</v>
      </c>
      <c r="P18" s="60" t="str">
        <f>+A18</f>
        <v>Total Employee Related</v>
      </c>
      <c r="Q18" s="60"/>
      <c r="R18" s="60">
        <f t="shared" ref="R18:AC18" si="9">SUM(R7:R17)</f>
        <v>0</v>
      </c>
      <c r="S18" s="60">
        <f t="shared" si="9"/>
        <v>35632.5</v>
      </c>
      <c r="T18" s="60">
        <f t="shared" si="9"/>
        <v>35632.5</v>
      </c>
      <c r="U18" s="60">
        <f t="shared" si="9"/>
        <v>35632.5</v>
      </c>
      <c r="V18" s="60">
        <f t="shared" si="9"/>
        <v>35632.5</v>
      </c>
      <c r="W18" s="60">
        <f t="shared" si="9"/>
        <v>35632.5</v>
      </c>
      <c r="X18" s="60">
        <f t="shared" si="9"/>
        <v>35632.5</v>
      </c>
      <c r="Y18" s="60">
        <f t="shared" si="9"/>
        <v>35632.5</v>
      </c>
      <c r="Z18" s="60">
        <f t="shared" si="9"/>
        <v>35632.5</v>
      </c>
      <c r="AA18" s="60">
        <f t="shared" si="9"/>
        <v>35632.5</v>
      </c>
      <c r="AB18" s="60">
        <f t="shared" si="9"/>
        <v>35632.5</v>
      </c>
      <c r="AC18" s="60">
        <f t="shared" si="9"/>
        <v>35455</v>
      </c>
      <c r="AD18" s="276">
        <f t="shared" si="4"/>
        <v>391780</v>
      </c>
    </row>
    <row r="19" spans="1:30" s="30" customFormat="1">
      <c r="A19" s="157"/>
      <c r="B19" s="257"/>
      <c r="C19" s="254"/>
      <c r="D19" s="254"/>
      <c r="E19" s="254"/>
      <c r="F19" s="254"/>
      <c r="G19" s="254"/>
      <c r="H19" s="254"/>
      <c r="I19" s="254"/>
      <c r="J19" s="254"/>
      <c r="K19" s="254"/>
      <c r="L19" s="254"/>
      <c r="M19" s="254"/>
      <c r="N19" s="254"/>
      <c r="O19" s="371"/>
      <c r="P19" s="258"/>
      <c r="Q19" s="257"/>
      <c r="R19" s="254"/>
      <c r="S19" s="254"/>
      <c r="T19" s="254"/>
      <c r="U19" s="254"/>
      <c r="V19" s="254"/>
      <c r="W19" s="254"/>
      <c r="X19" s="254"/>
      <c r="Y19" s="254"/>
      <c r="Z19" s="254"/>
      <c r="AA19" s="254"/>
      <c r="AB19" s="254"/>
      <c r="AC19" s="254"/>
      <c r="AD19" s="371"/>
    </row>
    <row r="20" spans="1:30" s="30" customFormat="1">
      <c r="A20" s="157" t="s">
        <v>243</v>
      </c>
      <c r="B20" s="257"/>
      <c r="C20" s="254"/>
      <c r="D20" s="254"/>
      <c r="E20" s="254"/>
      <c r="F20" s="254"/>
      <c r="G20" s="254"/>
      <c r="H20" s="254"/>
      <c r="I20" s="254"/>
      <c r="J20" s="254"/>
      <c r="K20" s="254"/>
      <c r="L20" s="254"/>
      <c r="M20" s="254"/>
      <c r="N20" s="254"/>
      <c r="O20" s="371"/>
      <c r="P20" s="258" t="str">
        <f t="shared" ref="P20:P26" si="10">+A20</f>
        <v>Teaching Materials</v>
      </c>
      <c r="Q20" s="257"/>
      <c r="R20" s="254"/>
      <c r="S20" s="254"/>
      <c r="T20" s="254"/>
      <c r="U20" s="254"/>
      <c r="V20" s="254"/>
      <c r="W20" s="254"/>
      <c r="X20" s="254"/>
      <c r="Y20" s="254"/>
      <c r="Z20" s="254"/>
      <c r="AA20" s="254"/>
      <c r="AB20" s="254"/>
      <c r="AC20" s="254"/>
      <c r="AD20" s="371"/>
    </row>
    <row r="21" spans="1:30" s="30" customFormat="1">
      <c r="A21" s="391" t="s">
        <v>244</v>
      </c>
      <c r="B21" s="257"/>
      <c r="C21" s="259">
        <v>0</v>
      </c>
      <c r="D21" s="259">
        <f>+C21</f>
        <v>0</v>
      </c>
      <c r="E21" s="259">
        <f t="shared" ref="E21:N21" si="11">+D21</f>
        <v>0</v>
      </c>
      <c r="F21" s="259">
        <f t="shared" si="11"/>
        <v>0</v>
      </c>
      <c r="G21" s="259">
        <f t="shared" si="11"/>
        <v>0</v>
      </c>
      <c r="H21" s="259">
        <f t="shared" si="11"/>
        <v>0</v>
      </c>
      <c r="I21" s="259">
        <f t="shared" si="11"/>
        <v>0</v>
      </c>
      <c r="J21" s="259">
        <f t="shared" si="11"/>
        <v>0</v>
      </c>
      <c r="K21" s="259">
        <f t="shared" si="11"/>
        <v>0</v>
      </c>
      <c r="L21" s="259">
        <f t="shared" si="11"/>
        <v>0</v>
      </c>
      <c r="M21" s="259">
        <f t="shared" si="11"/>
        <v>0</v>
      </c>
      <c r="N21" s="259">
        <f t="shared" si="11"/>
        <v>0</v>
      </c>
      <c r="O21" s="371">
        <f t="shared" ref="O21:O26" si="12">SUM(C21:N21)</f>
        <v>0</v>
      </c>
      <c r="P21" s="119" t="str">
        <f t="shared" si="10"/>
        <v>Textbooks</v>
      </c>
      <c r="Q21" s="257"/>
      <c r="R21" s="259">
        <f>+N21</f>
        <v>0</v>
      </c>
      <c r="S21" s="259">
        <f>+R21</f>
        <v>0</v>
      </c>
      <c r="T21" s="259">
        <f t="shared" ref="T21:AC21" si="13">+S21</f>
        <v>0</v>
      </c>
      <c r="U21" s="259">
        <f t="shared" si="13"/>
        <v>0</v>
      </c>
      <c r="V21" s="259">
        <f t="shared" si="13"/>
        <v>0</v>
      </c>
      <c r="W21" s="259">
        <f t="shared" si="13"/>
        <v>0</v>
      </c>
      <c r="X21" s="259">
        <f t="shared" si="13"/>
        <v>0</v>
      </c>
      <c r="Y21" s="259">
        <f t="shared" si="13"/>
        <v>0</v>
      </c>
      <c r="Z21" s="259">
        <f t="shared" si="13"/>
        <v>0</v>
      </c>
      <c r="AA21" s="259">
        <f t="shared" si="13"/>
        <v>0</v>
      </c>
      <c r="AB21" s="259">
        <f t="shared" si="13"/>
        <v>0</v>
      </c>
      <c r="AC21" s="259">
        <f t="shared" si="13"/>
        <v>0</v>
      </c>
      <c r="AD21" s="371">
        <f t="shared" ref="AD21:AD26" si="14">SUM(R21:AC21)</f>
        <v>0</v>
      </c>
    </row>
    <row r="22" spans="1:30" s="30" customFormat="1">
      <c r="A22" s="391" t="s">
        <v>245</v>
      </c>
      <c r="B22" s="257"/>
      <c r="C22" s="259">
        <v>0</v>
      </c>
      <c r="D22" s="259">
        <f>+C22</f>
        <v>0</v>
      </c>
      <c r="E22" s="259">
        <f t="shared" ref="E22:N22" si="15">+D22</f>
        <v>0</v>
      </c>
      <c r="F22" s="259">
        <f t="shared" si="15"/>
        <v>0</v>
      </c>
      <c r="G22" s="259">
        <f t="shared" si="15"/>
        <v>0</v>
      </c>
      <c r="H22" s="259">
        <f t="shared" si="15"/>
        <v>0</v>
      </c>
      <c r="I22" s="259">
        <f t="shared" si="15"/>
        <v>0</v>
      </c>
      <c r="J22" s="259">
        <f t="shared" si="15"/>
        <v>0</v>
      </c>
      <c r="K22" s="259">
        <f t="shared" si="15"/>
        <v>0</v>
      </c>
      <c r="L22" s="259">
        <f t="shared" si="15"/>
        <v>0</v>
      </c>
      <c r="M22" s="259">
        <f t="shared" si="15"/>
        <v>0</v>
      </c>
      <c r="N22" s="259">
        <f t="shared" si="15"/>
        <v>0</v>
      </c>
      <c r="O22" s="371">
        <f t="shared" si="12"/>
        <v>0</v>
      </c>
      <c r="P22" s="119" t="str">
        <f t="shared" si="10"/>
        <v>Periodicals</v>
      </c>
      <c r="Q22" s="257"/>
      <c r="R22" s="259">
        <f>+N22</f>
        <v>0</v>
      </c>
      <c r="S22" s="259">
        <f t="shared" ref="S22:AC22" si="16">+R22</f>
        <v>0</v>
      </c>
      <c r="T22" s="259">
        <f t="shared" si="16"/>
        <v>0</v>
      </c>
      <c r="U22" s="259">
        <f t="shared" si="16"/>
        <v>0</v>
      </c>
      <c r="V22" s="259">
        <f t="shared" si="16"/>
        <v>0</v>
      </c>
      <c r="W22" s="259">
        <f t="shared" si="16"/>
        <v>0</v>
      </c>
      <c r="X22" s="259">
        <f t="shared" si="16"/>
        <v>0</v>
      </c>
      <c r="Y22" s="259">
        <f t="shared" si="16"/>
        <v>0</v>
      </c>
      <c r="Z22" s="259">
        <f t="shared" si="16"/>
        <v>0</v>
      </c>
      <c r="AA22" s="259">
        <f t="shared" si="16"/>
        <v>0</v>
      </c>
      <c r="AB22" s="259">
        <f t="shared" si="16"/>
        <v>0</v>
      </c>
      <c r="AC22" s="259">
        <f t="shared" si="16"/>
        <v>0</v>
      </c>
      <c r="AD22" s="371">
        <f t="shared" si="14"/>
        <v>0</v>
      </c>
    </row>
    <row r="23" spans="1:30" s="30" customFormat="1">
      <c r="A23" s="392" t="s">
        <v>247</v>
      </c>
      <c r="B23" s="118"/>
      <c r="C23" s="259">
        <v>0</v>
      </c>
      <c r="D23" s="259">
        <f>+C23</f>
        <v>0</v>
      </c>
      <c r="E23" s="259">
        <f t="shared" ref="E23:N23" si="17">+D23</f>
        <v>0</v>
      </c>
      <c r="F23" s="259">
        <f t="shared" si="17"/>
        <v>0</v>
      </c>
      <c r="G23" s="259">
        <f t="shared" si="17"/>
        <v>0</v>
      </c>
      <c r="H23" s="259">
        <f t="shared" si="17"/>
        <v>0</v>
      </c>
      <c r="I23" s="259">
        <f t="shared" si="17"/>
        <v>0</v>
      </c>
      <c r="J23" s="259">
        <f t="shared" si="17"/>
        <v>0</v>
      </c>
      <c r="K23" s="259">
        <f t="shared" si="17"/>
        <v>0</v>
      </c>
      <c r="L23" s="259">
        <f t="shared" si="17"/>
        <v>0</v>
      </c>
      <c r="M23" s="259">
        <f t="shared" si="17"/>
        <v>0</v>
      </c>
      <c r="N23" s="259">
        <f t="shared" si="17"/>
        <v>0</v>
      </c>
      <c r="O23" s="371">
        <f t="shared" si="12"/>
        <v>0</v>
      </c>
      <c r="P23" s="119" t="str">
        <f t="shared" si="10"/>
        <v>Classroom Supplies</v>
      </c>
      <c r="Q23" s="118"/>
      <c r="R23" s="259">
        <f>+N23</f>
        <v>0</v>
      </c>
      <c r="S23" s="259">
        <f t="shared" ref="S23:AC23" si="18">+R23</f>
        <v>0</v>
      </c>
      <c r="T23" s="259">
        <f>+S23</f>
        <v>0</v>
      </c>
      <c r="U23" s="259">
        <f t="shared" si="18"/>
        <v>0</v>
      </c>
      <c r="V23" s="259">
        <f t="shared" si="18"/>
        <v>0</v>
      </c>
      <c r="W23" s="259">
        <f t="shared" si="18"/>
        <v>0</v>
      </c>
      <c r="X23" s="259">
        <f>+W23</f>
        <v>0</v>
      </c>
      <c r="Y23" s="259">
        <f t="shared" si="18"/>
        <v>0</v>
      </c>
      <c r="Z23" s="259">
        <f t="shared" si="18"/>
        <v>0</v>
      </c>
      <c r="AA23" s="259">
        <f t="shared" si="18"/>
        <v>0</v>
      </c>
      <c r="AB23" s="259">
        <f>+AA23</f>
        <v>0</v>
      </c>
      <c r="AC23" s="259">
        <f t="shared" si="18"/>
        <v>0</v>
      </c>
      <c r="AD23" s="371">
        <f t="shared" si="14"/>
        <v>0</v>
      </c>
    </row>
    <row r="24" spans="1:30" s="30" customFormat="1">
      <c r="A24" s="392" t="s">
        <v>246</v>
      </c>
      <c r="B24" s="118"/>
      <c r="C24" s="259">
        <v>0</v>
      </c>
      <c r="D24" s="259">
        <f>+C24</f>
        <v>0</v>
      </c>
      <c r="E24" s="259">
        <f t="shared" ref="E24:N24" si="19">+D24</f>
        <v>0</v>
      </c>
      <c r="F24" s="259">
        <f t="shared" si="19"/>
        <v>0</v>
      </c>
      <c r="G24" s="259">
        <f t="shared" si="19"/>
        <v>0</v>
      </c>
      <c r="H24" s="259">
        <f t="shared" si="19"/>
        <v>0</v>
      </c>
      <c r="I24" s="259">
        <f t="shared" si="19"/>
        <v>0</v>
      </c>
      <c r="J24" s="259">
        <f t="shared" si="19"/>
        <v>0</v>
      </c>
      <c r="K24" s="259">
        <f t="shared" si="19"/>
        <v>0</v>
      </c>
      <c r="L24" s="259">
        <f t="shared" si="19"/>
        <v>0</v>
      </c>
      <c r="M24" s="259">
        <f t="shared" si="19"/>
        <v>0</v>
      </c>
      <c r="N24" s="259">
        <f t="shared" si="19"/>
        <v>0</v>
      </c>
      <c r="O24" s="371">
        <f t="shared" si="12"/>
        <v>0</v>
      </c>
      <c r="P24" s="119" t="str">
        <f>+A24</f>
        <v>Testing Materials</v>
      </c>
      <c r="Q24" s="118"/>
      <c r="R24" s="259">
        <f>+N24</f>
        <v>0</v>
      </c>
      <c r="S24" s="259">
        <f t="shared" ref="S24:AC24" si="20">+R24</f>
        <v>0</v>
      </c>
      <c r="T24" s="259">
        <f t="shared" si="20"/>
        <v>0</v>
      </c>
      <c r="U24" s="259">
        <f t="shared" si="20"/>
        <v>0</v>
      </c>
      <c r="V24" s="259">
        <f t="shared" si="20"/>
        <v>0</v>
      </c>
      <c r="W24" s="259">
        <f t="shared" si="20"/>
        <v>0</v>
      </c>
      <c r="X24" s="259">
        <f t="shared" si="20"/>
        <v>0</v>
      </c>
      <c r="Y24" s="259">
        <f t="shared" si="20"/>
        <v>0</v>
      </c>
      <c r="Z24" s="259">
        <f t="shared" si="20"/>
        <v>0</v>
      </c>
      <c r="AA24" s="259">
        <f t="shared" si="20"/>
        <v>0</v>
      </c>
      <c r="AB24" s="259">
        <f t="shared" si="20"/>
        <v>0</v>
      </c>
      <c r="AC24" s="259">
        <f t="shared" si="20"/>
        <v>0</v>
      </c>
      <c r="AD24" s="371">
        <f t="shared" si="14"/>
        <v>0</v>
      </c>
    </row>
    <row r="25" spans="1:30" s="30" customFormat="1">
      <c r="A25" s="74" t="s">
        <v>5</v>
      </c>
      <c r="B25" s="117"/>
      <c r="C25" s="252">
        <v>0</v>
      </c>
      <c r="D25" s="252">
        <f>+C25</f>
        <v>0</v>
      </c>
      <c r="E25" s="252">
        <f t="shared" ref="E25:N25" si="21">+D25</f>
        <v>0</v>
      </c>
      <c r="F25" s="252">
        <f t="shared" si="21"/>
        <v>0</v>
      </c>
      <c r="G25" s="252">
        <f t="shared" si="21"/>
        <v>0</v>
      </c>
      <c r="H25" s="252">
        <f t="shared" si="21"/>
        <v>0</v>
      </c>
      <c r="I25" s="252">
        <f t="shared" si="21"/>
        <v>0</v>
      </c>
      <c r="J25" s="252">
        <f t="shared" si="21"/>
        <v>0</v>
      </c>
      <c r="K25" s="252">
        <f t="shared" si="21"/>
        <v>0</v>
      </c>
      <c r="L25" s="252">
        <f t="shared" si="21"/>
        <v>0</v>
      </c>
      <c r="M25" s="252">
        <f t="shared" si="21"/>
        <v>0</v>
      </c>
      <c r="N25" s="252">
        <f t="shared" si="21"/>
        <v>0</v>
      </c>
      <c r="O25" s="372">
        <f t="shared" si="12"/>
        <v>0</v>
      </c>
      <c r="P25" s="49" t="str">
        <f>+A25</f>
        <v>Other</v>
      </c>
      <c r="Q25" s="117"/>
      <c r="R25" s="252">
        <f>+N25</f>
        <v>0</v>
      </c>
      <c r="S25" s="252">
        <f t="shared" ref="S25:AC25" si="22">+R25</f>
        <v>0</v>
      </c>
      <c r="T25" s="252">
        <f t="shared" si="22"/>
        <v>0</v>
      </c>
      <c r="U25" s="252">
        <f t="shared" si="22"/>
        <v>0</v>
      </c>
      <c r="V25" s="252">
        <f t="shared" si="22"/>
        <v>0</v>
      </c>
      <c r="W25" s="252">
        <f t="shared" si="22"/>
        <v>0</v>
      </c>
      <c r="X25" s="252">
        <f t="shared" si="22"/>
        <v>0</v>
      </c>
      <c r="Y25" s="252">
        <f t="shared" si="22"/>
        <v>0</v>
      </c>
      <c r="Z25" s="252">
        <f t="shared" si="22"/>
        <v>0</v>
      </c>
      <c r="AA25" s="252">
        <f t="shared" si="22"/>
        <v>0</v>
      </c>
      <c r="AB25" s="252">
        <f t="shared" si="22"/>
        <v>0</v>
      </c>
      <c r="AC25" s="252">
        <f t="shared" si="22"/>
        <v>0</v>
      </c>
      <c r="AD25" s="372">
        <f t="shared" si="14"/>
        <v>0</v>
      </c>
    </row>
    <row r="26" spans="1:30" s="30" customFormat="1">
      <c r="A26" s="60" t="s">
        <v>248</v>
      </c>
      <c r="B26" s="257"/>
      <c r="C26" s="254">
        <f t="shared" ref="C26:N26" si="23">SUM(C21:C25)</f>
        <v>0</v>
      </c>
      <c r="D26" s="254">
        <f t="shared" si="23"/>
        <v>0</v>
      </c>
      <c r="E26" s="254">
        <f t="shared" si="23"/>
        <v>0</v>
      </c>
      <c r="F26" s="254">
        <f t="shared" si="23"/>
        <v>0</v>
      </c>
      <c r="G26" s="254">
        <f t="shared" si="23"/>
        <v>0</v>
      </c>
      <c r="H26" s="254">
        <f t="shared" si="23"/>
        <v>0</v>
      </c>
      <c r="I26" s="254">
        <f t="shared" si="23"/>
        <v>0</v>
      </c>
      <c r="J26" s="254">
        <f t="shared" si="23"/>
        <v>0</v>
      </c>
      <c r="K26" s="254">
        <f t="shared" si="23"/>
        <v>0</v>
      </c>
      <c r="L26" s="254">
        <f t="shared" si="23"/>
        <v>0</v>
      </c>
      <c r="M26" s="254">
        <f t="shared" si="23"/>
        <v>0</v>
      </c>
      <c r="N26" s="254">
        <f t="shared" si="23"/>
        <v>0</v>
      </c>
      <c r="O26" s="371">
        <f t="shared" si="12"/>
        <v>0</v>
      </c>
      <c r="P26" s="60" t="str">
        <f t="shared" si="10"/>
        <v>Total Teaching Materials</v>
      </c>
      <c r="Q26" s="257"/>
      <c r="R26" s="254">
        <f t="shared" ref="R26:AC26" si="24">SUM(R21:R25)</f>
        <v>0</v>
      </c>
      <c r="S26" s="254">
        <f t="shared" si="24"/>
        <v>0</v>
      </c>
      <c r="T26" s="254">
        <f t="shared" si="24"/>
        <v>0</v>
      </c>
      <c r="U26" s="254">
        <f t="shared" si="24"/>
        <v>0</v>
      </c>
      <c r="V26" s="254">
        <f t="shared" si="24"/>
        <v>0</v>
      </c>
      <c r="W26" s="254">
        <f t="shared" si="24"/>
        <v>0</v>
      </c>
      <c r="X26" s="254">
        <f t="shared" si="24"/>
        <v>0</v>
      </c>
      <c r="Y26" s="254">
        <f t="shared" si="24"/>
        <v>0</v>
      </c>
      <c r="Z26" s="254">
        <f t="shared" si="24"/>
        <v>0</v>
      </c>
      <c r="AA26" s="254">
        <f t="shared" si="24"/>
        <v>0</v>
      </c>
      <c r="AB26" s="254">
        <f t="shared" si="24"/>
        <v>0</v>
      </c>
      <c r="AC26" s="254">
        <f t="shared" si="24"/>
        <v>0</v>
      </c>
      <c r="AD26" s="371">
        <f t="shared" si="14"/>
        <v>0</v>
      </c>
    </row>
    <row r="27" spans="1:30" s="30" customFormat="1">
      <c r="A27" s="266"/>
      <c r="B27" s="257"/>
      <c r="C27" s="254"/>
      <c r="D27" s="254"/>
      <c r="E27" s="254"/>
      <c r="F27" s="254"/>
      <c r="G27" s="254"/>
      <c r="H27" s="254"/>
      <c r="I27" s="254"/>
      <c r="J27" s="254"/>
      <c r="K27" s="254"/>
      <c r="L27" s="254"/>
      <c r="M27" s="254"/>
      <c r="N27" s="254"/>
      <c r="O27" s="371"/>
      <c r="P27" s="267"/>
      <c r="Q27" s="257"/>
      <c r="R27" s="254"/>
      <c r="S27" s="254"/>
      <c r="T27" s="254"/>
      <c r="U27" s="254"/>
      <c r="V27" s="254"/>
      <c r="W27" s="254"/>
      <c r="X27" s="254"/>
      <c r="Y27" s="254"/>
      <c r="Z27" s="254"/>
      <c r="AA27" s="254"/>
      <c r="AB27" s="254"/>
      <c r="AC27" s="254"/>
      <c r="AD27" s="371"/>
    </row>
    <row r="28" spans="1:30" s="30" customFormat="1">
      <c r="A28" s="258" t="s">
        <v>131</v>
      </c>
      <c r="B28" s="118"/>
      <c r="C28" s="254"/>
      <c r="D28" s="254"/>
      <c r="E28" s="254"/>
      <c r="F28" s="254"/>
      <c r="G28" s="254"/>
      <c r="H28" s="254"/>
      <c r="I28" s="254"/>
      <c r="J28" s="254"/>
      <c r="K28" s="254"/>
      <c r="L28" s="254"/>
      <c r="M28" s="254"/>
      <c r="N28" s="254"/>
      <c r="O28" s="371"/>
      <c r="P28" s="258" t="str">
        <f t="shared" ref="P28:P39" si="25">+A28</f>
        <v>Facilities</v>
      </c>
      <c r="Q28" s="118"/>
      <c r="R28" s="254"/>
      <c r="S28" s="254"/>
      <c r="T28" s="254"/>
      <c r="U28" s="254"/>
      <c r="V28" s="254"/>
      <c r="W28" s="254"/>
      <c r="X28" s="254"/>
      <c r="Y28" s="254"/>
      <c r="Z28" s="254"/>
      <c r="AA28" s="254"/>
      <c r="AB28" s="254"/>
      <c r="AC28" s="254"/>
      <c r="AD28" s="371"/>
    </row>
    <row r="29" spans="1:30" s="30" customFormat="1">
      <c r="A29" s="119" t="s">
        <v>110</v>
      </c>
      <c r="B29" s="257"/>
      <c r="C29" s="33">
        <f>+Financials!C266</f>
        <v>0</v>
      </c>
      <c r="D29" s="33">
        <f>+Financials!D266</f>
        <v>0</v>
      </c>
      <c r="E29" s="33">
        <f>+Financials!E266</f>
        <v>0</v>
      </c>
      <c r="F29" s="33">
        <f>+Financials!F266</f>
        <v>0</v>
      </c>
      <c r="G29" s="33">
        <f>+Financials!G266</f>
        <v>0</v>
      </c>
      <c r="H29" s="33">
        <f>+Financials!H266</f>
        <v>0</v>
      </c>
      <c r="I29" s="33">
        <f>+Financials!I266</f>
        <v>0</v>
      </c>
      <c r="J29" s="33">
        <f>+Financials!J266</f>
        <v>0</v>
      </c>
      <c r="K29" s="33">
        <f>+Financials!K266</f>
        <v>0</v>
      </c>
      <c r="L29" s="33">
        <f>+Financials!L266</f>
        <v>0</v>
      </c>
      <c r="M29" s="33">
        <f>+Financials!M266</f>
        <v>0</v>
      </c>
      <c r="N29" s="33">
        <f>+Financials!N266</f>
        <v>0</v>
      </c>
      <c r="O29" s="371">
        <f t="shared" ref="O29:O39" si="26">SUM(C29:N29)</f>
        <v>0</v>
      </c>
      <c r="P29" s="119" t="str">
        <f t="shared" si="25"/>
        <v>Equipment Leases</v>
      </c>
      <c r="Q29" s="257"/>
      <c r="R29" s="33">
        <f>+Financials!R266</f>
        <v>0</v>
      </c>
      <c r="S29" s="33">
        <f>+Financials!S266</f>
        <v>0</v>
      </c>
      <c r="T29" s="33">
        <f>+Financials!T266</f>
        <v>0</v>
      </c>
      <c r="U29" s="33">
        <f>+Financials!U266</f>
        <v>0</v>
      </c>
      <c r="V29" s="33">
        <f>+Financials!V266</f>
        <v>0</v>
      </c>
      <c r="W29" s="33">
        <f>+Financials!W266</f>
        <v>0</v>
      </c>
      <c r="X29" s="33">
        <f>+Financials!X266</f>
        <v>0</v>
      </c>
      <c r="Y29" s="33">
        <f>+Financials!Y266</f>
        <v>0</v>
      </c>
      <c r="Z29" s="33">
        <f>+Financials!Z266</f>
        <v>0</v>
      </c>
      <c r="AA29" s="33">
        <f>+Financials!AA266</f>
        <v>0</v>
      </c>
      <c r="AB29" s="33">
        <f>+Financials!AB266</f>
        <v>0</v>
      </c>
      <c r="AC29" s="33">
        <f>+Financials!AC266</f>
        <v>0</v>
      </c>
      <c r="AD29" s="371">
        <f t="shared" ref="AD29:AD39" si="27">SUM(R29:AC29)</f>
        <v>0</v>
      </c>
    </row>
    <row r="30" spans="1:30" s="30" customFormat="1">
      <c r="A30" s="391" t="s">
        <v>372</v>
      </c>
      <c r="B30" s="489"/>
      <c r="C30" s="325">
        <v>1800</v>
      </c>
      <c r="D30" s="325">
        <f t="shared" ref="D30:N38" si="28">+C30</f>
        <v>1800</v>
      </c>
      <c r="E30" s="325">
        <f t="shared" si="28"/>
        <v>1800</v>
      </c>
      <c r="F30" s="325">
        <f t="shared" si="28"/>
        <v>1800</v>
      </c>
      <c r="G30" s="325">
        <f t="shared" si="28"/>
        <v>1800</v>
      </c>
      <c r="H30" s="325">
        <f t="shared" si="28"/>
        <v>1800</v>
      </c>
      <c r="I30" s="325">
        <f t="shared" si="28"/>
        <v>1800</v>
      </c>
      <c r="J30" s="325">
        <f t="shared" si="28"/>
        <v>1800</v>
      </c>
      <c r="K30" s="325">
        <f t="shared" si="28"/>
        <v>1800</v>
      </c>
      <c r="L30" s="325">
        <f t="shared" si="28"/>
        <v>1800</v>
      </c>
      <c r="M30" s="325">
        <f t="shared" si="28"/>
        <v>1800</v>
      </c>
      <c r="N30" s="325">
        <f t="shared" si="28"/>
        <v>1800</v>
      </c>
      <c r="O30" s="530">
        <f>SUM(C30:N30)</f>
        <v>21600</v>
      </c>
      <c r="P30" s="119" t="str">
        <f>+A30</f>
        <v>Rent</v>
      </c>
      <c r="Q30" s="489"/>
      <c r="R30" s="259">
        <f>+N30</f>
        <v>1800</v>
      </c>
      <c r="S30" s="259">
        <f t="shared" ref="S30:S37" si="29">+R30</f>
        <v>1800</v>
      </c>
      <c r="T30" s="259">
        <f t="shared" ref="T30:AB31" si="30">+S30</f>
        <v>1800</v>
      </c>
      <c r="U30" s="259">
        <f t="shared" si="30"/>
        <v>1800</v>
      </c>
      <c r="V30" s="259">
        <f t="shared" si="30"/>
        <v>1800</v>
      </c>
      <c r="W30" s="259">
        <f t="shared" si="30"/>
        <v>1800</v>
      </c>
      <c r="X30" s="259">
        <f t="shared" si="30"/>
        <v>1800</v>
      </c>
      <c r="Y30" s="259">
        <f t="shared" si="30"/>
        <v>1800</v>
      </c>
      <c r="Z30" s="259">
        <f t="shared" si="30"/>
        <v>1800</v>
      </c>
      <c r="AA30" s="259">
        <f t="shared" si="30"/>
        <v>1800</v>
      </c>
      <c r="AB30" s="259">
        <f t="shared" si="30"/>
        <v>1800</v>
      </c>
      <c r="AC30" s="259">
        <f t="shared" ref="AC30:AC37" si="31">+AB30</f>
        <v>1800</v>
      </c>
      <c r="AD30" s="530">
        <f>SUM(R30:AC30)</f>
        <v>21600</v>
      </c>
    </row>
    <row r="31" spans="1:30" s="30" customFormat="1">
      <c r="A31" s="391" t="s">
        <v>254</v>
      </c>
      <c r="B31" s="257"/>
      <c r="C31" s="325">
        <v>0</v>
      </c>
      <c r="D31" s="325">
        <f t="shared" si="28"/>
        <v>0</v>
      </c>
      <c r="E31" s="325">
        <f t="shared" si="28"/>
        <v>0</v>
      </c>
      <c r="F31" s="325">
        <f t="shared" si="28"/>
        <v>0</v>
      </c>
      <c r="G31" s="325">
        <f t="shared" si="28"/>
        <v>0</v>
      </c>
      <c r="H31" s="325">
        <f t="shared" si="28"/>
        <v>0</v>
      </c>
      <c r="I31" s="325">
        <f t="shared" si="28"/>
        <v>0</v>
      </c>
      <c r="J31" s="325">
        <f t="shared" si="28"/>
        <v>0</v>
      </c>
      <c r="K31" s="325">
        <f t="shared" si="28"/>
        <v>0</v>
      </c>
      <c r="L31" s="325">
        <f t="shared" si="28"/>
        <v>0</v>
      </c>
      <c r="M31" s="325">
        <f t="shared" si="28"/>
        <v>0</v>
      </c>
      <c r="N31" s="325">
        <f t="shared" si="28"/>
        <v>0</v>
      </c>
      <c r="O31" s="371">
        <f t="shared" si="26"/>
        <v>0</v>
      </c>
      <c r="P31" s="119" t="str">
        <f t="shared" si="25"/>
        <v>Maintenance Supplies</v>
      </c>
      <c r="Q31" s="257"/>
      <c r="R31" s="259">
        <f t="shared" ref="R31:R37" si="32">+N31</f>
        <v>0</v>
      </c>
      <c r="S31" s="259">
        <f t="shared" si="29"/>
        <v>0</v>
      </c>
      <c r="T31" s="259">
        <f t="shared" si="30"/>
        <v>0</v>
      </c>
      <c r="U31" s="259">
        <f t="shared" si="30"/>
        <v>0</v>
      </c>
      <c r="V31" s="259">
        <f t="shared" si="30"/>
        <v>0</v>
      </c>
      <c r="W31" s="259">
        <f t="shared" si="30"/>
        <v>0</v>
      </c>
      <c r="X31" s="259">
        <f t="shared" si="30"/>
        <v>0</v>
      </c>
      <c r="Y31" s="259">
        <f t="shared" si="30"/>
        <v>0</v>
      </c>
      <c r="Z31" s="259">
        <f t="shared" si="30"/>
        <v>0</v>
      </c>
      <c r="AA31" s="259">
        <f t="shared" si="30"/>
        <v>0</v>
      </c>
      <c r="AB31" s="259">
        <f t="shared" si="30"/>
        <v>0</v>
      </c>
      <c r="AC31" s="259">
        <f t="shared" si="31"/>
        <v>0</v>
      </c>
      <c r="AD31" s="371">
        <f t="shared" si="27"/>
        <v>0</v>
      </c>
    </row>
    <row r="32" spans="1:30" s="30" customFormat="1">
      <c r="A32" s="391" t="s">
        <v>253</v>
      </c>
      <c r="B32" s="257"/>
      <c r="C32" s="325">
        <v>0</v>
      </c>
      <c r="D32" s="325">
        <f t="shared" si="28"/>
        <v>0</v>
      </c>
      <c r="E32" s="325">
        <f t="shared" si="28"/>
        <v>0</v>
      </c>
      <c r="F32" s="325">
        <f t="shared" si="28"/>
        <v>0</v>
      </c>
      <c r="G32" s="325">
        <f t="shared" si="28"/>
        <v>0</v>
      </c>
      <c r="H32" s="325">
        <f t="shared" si="28"/>
        <v>0</v>
      </c>
      <c r="I32" s="325">
        <f t="shared" si="28"/>
        <v>0</v>
      </c>
      <c r="J32" s="325">
        <f t="shared" si="28"/>
        <v>0</v>
      </c>
      <c r="K32" s="325">
        <f t="shared" si="28"/>
        <v>0</v>
      </c>
      <c r="L32" s="325">
        <f t="shared" si="28"/>
        <v>0</v>
      </c>
      <c r="M32" s="325">
        <f t="shared" si="28"/>
        <v>0</v>
      </c>
      <c r="N32" s="325">
        <f t="shared" si="28"/>
        <v>0</v>
      </c>
      <c r="O32" s="371">
        <f t="shared" si="26"/>
        <v>0</v>
      </c>
      <c r="P32" s="119" t="str">
        <f t="shared" si="25"/>
        <v>Janitorial Supplies</v>
      </c>
      <c r="Q32" s="257"/>
      <c r="R32" s="259">
        <f t="shared" si="32"/>
        <v>0</v>
      </c>
      <c r="S32" s="259">
        <f t="shared" si="29"/>
        <v>0</v>
      </c>
      <c r="T32" s="259">
        <f t="shared" ref="T32:AB32" si="33">+S32</f>
        <v>0</v>
      </c>
      <c r="U32" s="259">
        <f t="shared" si="33"/>
        <v>0</v>
      </c>
      <c r="V32" s="259">
        <f t="shared" si="33"/>
        <v>0</v>
      </c>
      <c r="W32" s="259">
        <f t="shared" si="33"/>
        <v>0</v>
      </c>
      <c r="X32" s="259">
        <f t="shared" si="33"/>
        <v>0</v>
      </c>
      <c r="Y32" s="259">
        <f t="shared" si="33"/>
        <v>0</v>
      </c>
      <c r="Z32" s="259">
        <f t="shared" si="33"/>
        <v>0</v>
      </c>
      <c r="AA32" s="259">
        <f t="shared" si="33"/>
        <v>0</v>
      </c>
      <c r="AB32" s="259">
        <f t="shared" si="33"/>
        <v>0</v>
      </c>
      <c r="AC32" s="259">
        <f t="shared" si="31"/>
        <v>0</v>
      </c>
      <c r="AD32" s="371">
        <f t="shared" si="27"/>
        <v>0</v>
      </c>
    </row>
    <row r="33" spans="1:30" s="30" customFormat="1">
      <c r="A33" s="391" t="s">
        <v>255</v>
      </c>
      <c r="B33" s="257"/>
      <c r="C33" s="325">
        <v>0</v>
      </c>
      <c r="D33" s="325">
        <f t="shared" si="28"/>
        <v>0</v>
      </c>
      <c r="E33" s="325">
        <f t="shared" si="28"/>
        <v>0</v>
      </c>
      <c r="F33" s="325">
        <f t="shared" si="28"/>
        <v>0</v>
      </c>
      <c r="G33" s="325">
        <f t="shared" si="28"/>
        <v>0</v>
      </c>
      <c r="H33" s="325">
        <f t="shared" si="28"/>
        <v>0</v>
      </c>
      <c r="I33" s="325">
        <f t="shared" si="28"/>
        <v>0</v>
      </c>
      <c r="J33" s="325">
        <f t="shared" si="28"/>
        <v>0</v>
      </c>
      <c r="K33" s="325">
        <f t="shared" si="28"/>
        <v>0</v>
      </c>
      <c r="L33" s="325">
        <f t="shared" si="28"/>
        <v>0</v>
      </c>
      <c r="M33" s="325">
        <f t="shared" si="28"/>
        <v>0</v>
      </c>
      <c r="N33" s="325">
        <f t="shared" si="28"/>
        <v>0</v>
      </c>
      <c r="O33" s="371">
        <f t="shared" si="26"/>
        <v>0</v>
      </c>
      <c r="P33" s="119" t="str">
        <f t="shared" si="25"/>
        <v>Facility Insurance</v>
      </c>
      <c r="Q33" s="257"/>
      <c r="R33" s="259">
        <f t="shared" si="32"/>
        <v>0</v>
      </c>
      <c r="S33" s="259">
        <f t="shared" si="29"/>
        <v>0</v>
      </c>
      <c r="T33" s="259">
        <f t="shared" ref="T33:AB33" si="34">+S33</f>
        <v>0</v>
      </c>
      <c r="U33" s="259">
        <f t="shared" si="34"/>
        <v>0</v>
      </c>
      <c r="V33" s="259">
        <f t="shared" si="34"/>
        <v>0</v>
      </c>
      <c r="W33" s="259">
        <f t="shared" si="34"/>
        <v>0</v>
      </c>
      <c r="X33" s="259">
        <f t="shared" si="34"/>
        <v>0</v>
      </c>
      <c r="Y33" s="259">
        <f t="shared" si="34"/>
        <v>0</v>
      </c>
      <c r="Z33" s="259">
        <f t="shared" si="34"/>
        <v>0</v>
      </c>
      <c r="AA33" s="259">
        <f t="shared" si="34"/>
        <v>0</v>
      </c>
      <c r="AB33" s="259">
        <f t="shared" si="34"/>
        <v>0</v>
      </c>
      <c r="AC33" s="259">
        <f t="shared" si="31"/>
        <v>0</v>
      </c>
      <c r="AD33" s="371">
        <f t="shared" si="27"/>
        <v>0</v>
      </c>
    </row>
    <row r="34" spans="1:30" s="30" customFormat="1">
      <c r="A34" s="391" t="s">
        <v>256</v>
      </c>
      <c r="B34" s="257"/>
      <c r="C34" s="325">
        <v>0</v>
      </c>
      <c r="D34" s="325">
        <f t="shared" si="28"/>
        <v>0</v>
      </c>
      <c r="E34" s="325">
        <f t="shared" si="28"/>
        <v>0</v>
      </c>
      <c r="F34" s="325">
        <f t="shared" si="28"/>
        <v>0</v>
      </c>
      <c r="G34" s="325">
        <f t="shared" si="28"/>
        <v>0</v>
      </c>
      <c r="H34" s="325">
        <f t="shared" si="28"/>
        <v>0</v>
      </c>
      <c r="I34" s="325">
        <f t="shared" si="28"/>
        <v>0</v>
      </c>
      <c r="J34" s="325">
        <f t="shared" si="28"/>
        <v>0</v>
      </c>
      <c r="K34" s="325">
        <f t="shared" si="28"/>
        <v>0</v>
      </c>
      <c r="L34" s="325">
        <f t="shared" si="28"/>
        <v>0</v>
      </c>
      <c r="M34" s="325">
        <f t="shared" si="28"/>
        <v>0</v>
      </c>
      <c r="N34" s="325">
        <f t="shared" si="28"/>
        <v>0</v>
      </c>
      <c r="O34" s="371">
        <f t="shared" si="26"/>
        <v>0</v>
      </c>
      <c r="P34" s="119" t="str">
        <f t="shared" si="25"/>
        <v>Library Costs</v>
      </c>
      <c r="Q34" s="118"/>
      <c r="R34" s="259">
        <f>+N34</f>
        <v>0</v>
      </c>
      <c r="S34" s="259">
        <f t="shared" si="29"/>
        <v>0</v>
      </c>
      <c r="T34" s="259">
        <f t="shared" ref="T34:AB35" si="35">+S34</f>
        <v>0</v>
      </c>
      <c r="U34" s="259">
        <f t="shared" si="35"/>
        <v>0</v>
      </c>
      <c r="V34" s="259">
        <f t="shared" si="35"/>
        <v>0</v>
      </c>
      <c r="W34" s="259">
        <f t="shared" si="35"/>
        <v>0</v>
      </c>
      <c r="X34" s="259">
        <f t="shared" si="35"/>
        <v>0</v>
      </c>
      <c r="Y34" s="259">
        <f t="shared" si="35"/>
        <v>0</v>
      </c>
      <c r="Z34" s="259">
        <f t="shared" si="35"/>
        <v>0</v>
      </c>
      <c r="AA34" s="259">
        <f t="shared" si="35"/>
        <v>0</v>
      </c>
      <c r="AB34" s="259">
        <f t="shared" si="35"/>
        <v>0</v>
      </c>
      <c r="AC34" s="259">
        <f t="shared" si="31"/>
        <v>0</v>
      </c>
      <c r="AD34" s="371">
        <f t="shared" si="27"/>
        <v>0</v>
      </c>
    </row>
    <row r="35" spans="1:30" s="30" customFormat="1">
      <c r="A35" s="391" t="s">
        <v>373</v>
      </c>
      <c r="B35" s="257"/>
      <c r="C35" s="325">
        <v>75</v>
      </c>
      <c r="D35" s="325">
        <f t="shared" si="28"/>
        <v>75</v>
      </c>
      <c r="E35" s="325">
        <f t="shared" si="28"/>
        <v>75</v>
      </c>
      <c r="F35" s="325">
        <f t="shared" si="28"/>
        <v>75</v>
      </c>
      <c r="G35" s="325">
        <f t="shared" si="28"/>
        <v>75</v>
      </c>
      <c r="H35" s="325">
        <f t="shared" si="28"/>
        <v>75</v>
      </c>
      <c r="I35" s="325">
        <f t="shared" si="28"/>
        <v>75</v>
      </c>
      <c r="J35" s="325">
        <f t="shared" si="28"/>
        <v>75</v>
      </c>
      <c r="K35" s="325">
        <f t="shared" si="28"/>
        <v>75</v>
      </c>
      <c r="L35" s="325">
        <f t="shared" si="28"/>
        <v>75</v>
      </c>
      <c r="M35" s="325">
        <f t="shared" si="28"/>
        <v>75</v>
      </c>
      <c r="N35" s="325">
        <f t="shared" si="28"/>
        <v>75</v>
      </c>
      <c r="O35" s="371">
        <f>SUM(C35:N35)</f>
        <v>900</v>
      </c>
      <c r="P35" s="119" t="str">
        <f>+A35</f>
        <v xml:space="preserve">Internet </v>
      </c>
      <c r="Q35" s="118"/>
      <c r="R35" s="259">
        <f>+N35</f>
        <v>75</v>
      </c>
      <c r="S35" s="259">
        <f t="shared" si="29"/>
        <v>75</v>
      </c>
      <c r="T35" s="259">
        <f t="shared" si="35"/>
        <v>75</v>
      </c>
      <c r="U35" s="259">
        <f t="shared" si="35"/>
        <v>75</v>
      </c>
      <c r="V35" s="259">
        <f t="shared" si="35"/>
        <v>75</v>
      </c>
      <c r="W35" s="259">
        <f t="shared" si="35"/>
        <v>75</v>
      </c>
      <c r="X35" s="259">
        <f t="shared" si="35"/>
        <v>75</v>
      </c>
      <c r="Y35" s="259">
        <f t="shared" si="35"/>
        <v>75</v>
      </c>
      <c r="Z35" s="259">
        <f t="shared" si="35"/>
        <v>75</v>
      </c>
      <c r="AA35" s="259">
        <f t="shared" si="35"/>
        <v>75</v>
      </c>
      <c r="AB35" s="259">
        <f t="shared" si="35"/>
        <v>75</v>
      </c>
      <c r="AC35" s="259">
        <f t="shared" si="31"/>
        <v>75</v>
      </c>
      <c r="AD35" s="371">
        <f>SUM(R35:AC35)</f>
        <v>900</v>
      </c>
    </row>
    <row r="36" spans="1:30" s="30" customFormat="1">
      <c r="A36" s="391" t="s">
        <v>275</v>
      </c>
      <c r="B36" s="257"/>
      <c r="C36" s="325">
        <v>250</v>
      </c>
      <c r="D36" s="325">
        <f t="shared" si="28"/>
        <v>250</v>
      </c>
      <c r="E36" s="325">
        <f t="shared" si="28"/>
        <v>250</v>
      </c>
      <c r="F36" s="325">
        <f t="shared" si="28"/>
        <v>250</v>
      </c>
      <c r="G36" s="325">
        <f t="shared" si="28"/>
        <v>250</v>
      </c>
      <c r="H36" s="325">
        <f t="shared" si="28"/>
        <v>250</v>
      </c>
      <c r="I36" s="325">
        <f t="shared" si="28"/>
        <v>250</v>
      </c>
      <c r="J36" s="325">
        <f t="shared" si="28"/>
        <v>250</v>
      </c>
      <c r="K36" s="325">
        <f t="shared" si="28"/>
        <v>250</v>
      </c>
      <c r="L36" s="325">
        <f t="shared" si="28"/>
        <v>250</v>
      </c>
      <c r="M36" s="325">
        <f t="shared" si="28"/>
        <v>250</v>
      </c>
      <c r="N36" s="325">
        <f t="shared" si="28"/>
        <v>250</v>
      </c>
      <c r="O36" s="371">
        <f t="shared" si="26"/>
        <v>3000</v>
      </c>
      <c r="P36" s="119" t="str">
        <f t="shared" si="25"/>
        <v>Utilities - Gas &amp; Electric</v>
      </c>
      <c r="Q36" s="257"/>
      <c r="R36" s="259">
        <f t="shared" si="32"/>
        <v>250</v>
      </c>
      <c r="S36" s="259">
        <f t="shared" si="29"/>
        <v>250</v>
      </c>
      <c r="T36" s="259">
        <f t="shared" ref="T36:AB36" si="36">+S36</f>
        <v>250</v>
      </c>
      <c r="U36" s="259">
        <f t="shared" si="36"/>
        <v>250</v>
      </c>
      <c r="V36" s="259">
        <f t="shared" si="36"/>
        <v>250</v>
      </c>
      <c r="W36" s="259">
        <f t="shared" si="36"/>
        <v>250</v>
      </c>
      <c r="X36" s="259">
        <f t="shared" si="36"/>
        <v>250</v>
      </c>
      <c r="Y36" s="259">
        <f t="shared" si="36"/>
        <v>250</v>
      </c>
      <c r="Z36" s="259">
        <f t="shared" si="36"/>
        <v>250</v>
      </c>
      <c r="AA36" s="259">
        <f t="shared" si="36"/>
        <v>250</v>
      </c>
      <c r="AB36" s="259">
        <f t="shared" si="36"/>
        <v>250</v>
      </c>
      <c r="AC36" s="259">
        <f t="shared" si="31"/>
        <v>250</v>
      </c>
      <c r="AD36" s="371">
        <f t="shared" si="27"/>
        <v>3000</v>
      </c>
    </row>
    <row r="37" spans="1:30" s="30" customFormat="1">
      <c r="A37" s="391" t="s">
        <v>276</v>
      </c>
      <c r="B37" s="257"/>
      <c r="C37" s="325">
        <v>0</v>
      </c>
      <c r="D37" s="325">
        <f t="shared" si="28"/>
        <v>0</v>
      </c>
      <c r="E37" s="325">
        <f t="shared" si="28"/>
        <v>0</v>
      </c>
      <c r="F37" s="325">
        <f t="shared" si="28"/>
        <v>0</v>
      </c>
      <c r="G37" s="325">
        <f t="shared" si="28"/>
        <v>0</v>
      </c>
      <c r="H37" s="325">
        <f t="shared" si="28"/>
        <v>0</v>
      </c>
      <c r="I37" s="325">
        <f t="shared" si="28"/>
        <v>0</v>
      </c>
      <c r="J37" s="325">
        <f t="shared" si="28"/>
        <v>0</v>
      </c>
      <c r="K37" s="325">
        <f t="shared" si="28"/>
        <v>0</v>
      </c>
      <c r="L37" s="325">
        <f t="shared" si="28"/>
        <v>0</v>
      </c>
      <c r="M37" s="325">
        <f t="shared" si="28"/>
        <v>0</v>
      </c>
      <c r="N37" s="325">
        <f t="shared" si="28"/>
        <v>0</v>
      </c>
      <c r="O37" s="371">
        <f t="shared" si="26"/>
        <v>0</v>
      </c>
      <c r="P37" s="119" t="str">
        <f t="shared" si="25"/>
        <v>Utilities - Refuse</v>
      </c>
      <c r="Q37" s="257"/>
      <c r="R37" s="259">
        <f t="shared" si="32"/>
        <v>0</v>
      </c>
      <c r="S37" s="259">
        <f t="shared" si="29"/>
        <v>0</v>
      </c>
      <c r="T37" s="259">
        <f t="shared" ref="T37:AB37" si="37">+S37</f>
        <v>0</v>
      </c>
      <c r="U37" s="259">
        <f t="shared" si="37"/>
        <v>0</v>
      </c>
      <c r="V37" s="259">
        <f t="shared" si="37"/>
        <v>0</v>
      </c>
      <c r="W37" s="259">
        <f t="shared" si="37"/>
        <v>0</v>
      </c>
      <c r="X37" s="259">
        <f t="shared" si="37"/>
        <v>0</v>
      </c>
      <c r="Y37" s="259">
        <f t="shared" si="37"/>
        <v>0</v>
      </c>
      <c r="Z37" s="259">
        <f t="shared" si="37"/>
        <v>0</v>
      </c>
      <c r="AA37" s="259">
        <f t="shared" si="37"/>
        <v>0</v>
      </c>
      <c r="AB37" s="259">
        <f t="shared" si="37"/>
        <v>0</v>
      </c>
      <c r="AC37" s="259">
        <f t="shared" si="31"/>
        <v>0</v>
      </c>
      <c r="AD37" s="371">
        <f t="shared" si="27"/>
        <v>0</v>
      </c>
    </row>
    <row r="38" spans="1:30" s="30" customFormat="1">
      <c r="A38" s="393" t="s">
        <v>5</v>
      </c>
      <c r="B38" s="117"/>
      <c r="C38" s="328">
        <v>0</v>
      </c>
      <c r="D38" s="328">
        <f t="shared" si="28"/>
        <v>0</v>
      </c>
      <c r="E38" s="328">
        <f t="shared" si="28"/>
        <v>0</v>
      </c>
      <c r="F38" s="328">
        <f t="shared" si="28"/>
        <v>0</v>
      </c>
      <c r="G38" s="328">
        <f t="shared" si="28"/>
        <v>0</v>
      </c>
      <c r="H38" s="328">
        <f t="shared" si="28"/>
        <v>0</v>
      </c>
      <c r="I38" s="328">
        <f t="shared" si="28"/>
        <v>0</v>
      </c>
      <c r="J38" s="328">
        <f t="shared" si="28"/>
        <v>0</v>
      </c>
      <c r="K38" s="328">
        <f t="shared" si="28"/>
        <v>0</v>
      </c>
      <c r="L38" s="328">
        <f t="shared" si="28"/>
        <v>0</v>
      </c>
      <c r="M38" s="328">
        <f t="shared" si="28"/>
        <v>0</v>
      </c>
      <c r="N38" s="328">
        <f t="shared" si="28"/>
        <v>0</v>
      </c>
      <c r="O38" s="372">
        <f t="shared" si="26"/>
        <v>0</v>
      </c>
      <c r="P38" s="49" t="str">
        <f t="shared" si="25"/>
        <v>Other</v>
      </c>
      <c r="Q38" s="256"/>
      <c r="R38" s="252">
        <f>N38</f>
        <v>0</v>
      </c>
      <c r="S38" s="252">
        <f t="shared" ref="S38:AC38" si="38">+R38</f>
        <v>0</v>
      </c>
      <c r="T38" s="252">
        <f t="shared" si="38"/>
        <v>0</v>
      </c>
      <c r="U38" s="252">
        <f t="shared" si="38"/>
        <v>0</v>
      </c>
      <c r="V38" s="252">
        <f t="shared" si="38"/>
        <v>0</v>
      </c>
      <c r="W38" s="252">
        <f t="shared" si="38"/>
        <v>0</v>
      </c>
      <c r="X38" s="252">
        <f t="shared" si="38"/>
        <v>0</v>
      </c>
      <c r="Y38" s="252">
        <f t="shared" si="38"/>
        <v>0</v>
      </c>
      <c r="Z38" s="252">
        <f t="shared" si="38"/>
        <v>0</v>
      </c>
      <c r="AA38" s="252">
        <f t="shared" si="38"/>
        <v>0</v>
      </c>
      <c r="AB38" s="252">
        <f t="shared" si="38"/>
        <v>0</v>
      </c>
      <c r="AC38" s="252">
        <f t="shared" si="38"/>
        <v>0</v>
      </c>
      <c r="AD38" s="372">
        <f t="shared" si="27"/>
        <v>0</v>
      </c>
    </row>
    <row r="39" spans="1:30" s="30" customFormat="1">
      <c r="A39" s="60" t="s">
        <v>148</v>
      </c>
      <c r="B39" s="257"/>
      <c r="C39" s="254">
        <f t="shared" ref="C39:N39" si="39">SUM(C29:C38)</f>
        <v>2125</v>
      </c>
      <c r="D39" s="254">
        <f t="shared" si="39"/>
        <v>2125</v>
      </c>
      <c r="E39" s="254">
        <f t="shared" si="39"/>
        <v>2125</v>
      </c>
      <c r="F39" s="254">
        <f t="shared" si="39"/>
        <v>2125</v>
      </c>
      <c r="G39" s="254">
        <f t="shared" si="39"/>
        <v>2125</v>
      </c>
      <c r="H39" s="254">
        <f t="shared" si="39"/>
        <v>2125</v>
      </c>
      <c r="I39" s="254">
        <f t="shared" si="39"/>
        <v>2125</v>
      </c>
      <c r="J39" s="254">
        <f t="shared" si="39"/>
        <v>2125</v>
      </c>
      <c r="K39" s="254">
        <f t="shared" si="39"/>
        <v>2125</v>
      </c>
      <c r="L39" s="254">
        <f t="shared" si="39"/>
        <v>2125</v>
      </c>
      <c r="M39" s="254">
        <f t="shared" si="39"/>
        <v>2125</v>
      </c>
      <c r="N39" s="254">
        <f t="shared" si="39"/>
        <v>2125</v>
      </c>
      <c r="O39" s="371">
        <f t="shared" si="26"/>
        <v>25500</v>
      </c>
      <c r="P39" s="60" t="str">
        <f t="shared" si="25"/>
        <v>Total Facilities</v>
      </c>
      <c r="Q39" s="257"/>
      <c r="R39" s="254">
        <f t="shared" ref="R39:AC39" si="40">SUM(R29:R38)</f>
        <v>2125</v>
      </c>
      <c r="S39" s="254">
        <f t="shared" si="40"/>
        <v>2125</v>
      </c>
      <c r="T39" s="254">
        <f t="shared" si="40"/>
        <v>2125</v>
      </c>
      <c r="U39" s="254">
        <f t="shared" si="40"/>
        <v>2125</v>
      </c>
      <c r="V39" s="254">
        <f t="shared" si="40"/>
        <v>2125</v>
      </c>
      <c r="W39" s="254">
        <f t="shared" si="40"/>
        <v>2125</v>
      </c>
      <c r="X39" s="254">
        <f t="shared" si="40"/>
        <v>2125</v>
      </c>
      <c r="Y39" s="254">
        <f t="shared" si="40"/>
        <v>2125</v>
      </c>
      <c r="Z39" s="254">
        <f t="shared" si="40"/>
        <v>2125</v>
      </c>
      <c r="AA39" s="254">
        <f t="shared" si="40"/>
        <v>2125</v>
      </c>
      <c r="AB39" s="254">
        <f t="shared" si="40"/>
        <v>2125</v>
      </c>
      <c r="AC39" s="254">
        <f t="shared" si="40"/>
        <v>2125</v>
      </c>
      <c r="AD39" s="371">
        <f t="shared" si="27"/>
        <v>25500</v>
      </c>
    </row>
    <row r="40" spans="1:30" s="17" customFormat="1">
      <c r="A40" s="47"/>
      <c r="B40" s="242"/>
      <c r="C40" s="241"/>
      <c r="D40" s="241"/>
      <c r="E40" s="241"/>
      <c r="F40" s="241"/>
      <c r="G40" s="241"/>
      <c r="H40" s="241"/>
      <c r="I40" s="241"/>
      <c r="J40" s="241"/>
      <c r="K40" s="241"/>
      <c r="L40" s="241"/>
      <c r="M40" s="241"/>
      <c r="N40" s="241"/>
      <c r="O40" s="371"/>
      <c r="P40" s="23"/>
      <c r="Q40" s="242"/>
      <c r="R40" s="241"/>
      <c r="S40" s="241"/>
      <c r="T40" s="241"/>
      <c r="U40" s="241"/>
      <c r="V40" s="241"/>
      <c r="W40" s="241"/>
      <c r="X40" s="241"/>
      <c r="Y40" s="241"/>
      <c r="Z40" s="241"/>
      <c r="AA40" s="241"/>
      <c r="AB40" s="241"/>
      <c r="AC40" s="241"/>
      <c r="AD40" s="371"/>
    </row>
    <row r="41" spans="1:30" s="30" customFormat="1">
      <c r="A41" s="258" t="s">
        <v>257</v>
      </c>
      <c r="B41" s="118"/>
      <c r="C41" s="254"/>
      <c r="D41" s="254"/>
      <c r="E41" s="254"/>
      <c r="F41" s="254"/>
      <c r="G41" s="254"/>
      <c r="H41" s="254"/>
      <c r="I41" s="254"/>
      <c r="J41" s="254"/>
      <c r="K41" s="254"/>
      <c r="L41" s="254"/>
      <c r="M41" s="254"/>
      <c r="N41" s="254"/>
      <c r="O41" s="371"/>
      <c r="P41" s="258" t="str">
        <f t="shared" ref="P41:P47" si="41">+A41</f>
        <v>Development Expense</v>
      </c>
      <c r="Q41" s="118"/>
      <c r="R41" s="254"/>
      <c r="S41" s="254"/>
      <c r="T41" s="254"/>
      <c r="U41" s="254"/>
      <c r="V41" s="254"/>
      <c r="W41" s="254"/>
      <c r="X41" s="254"/>
      <c r="Y41" s="254"/>
      <c r="Z41" s="254"/>
      <c r="AA41" s="254"/>
      <c r="AB41" s="254"/>
      <c r="AC41" s="254"/>
      <c r="AD41" s="371"/>
    </row>
    <row r="42" spans="1:30" s="30" customFormat="1">
      <c r="A42" s="391" t="s">
        <v>258</v>
      </c>
      <c r="B42" s="257"/>
      <c r="C42" s="33">
        <v>100</v>
      </c>
      <c r="D42" s="33">
        <f>+C42</f>
        <v>100</v>
      </c>
      <c r="E42" s="33">
        <f t="shared" ref="E42:N42" si="42">+D42</f>
        <v>100</v>
      </c>
      <c r="F42" s="33">
        <f t="shared" si="42"/>
        <v>100</v>
      </c>
      <c r="G42" s="33">
        <f t="shared" si="42"/>
        <v>100</v>
      </c>
      <c r="H42" s="33">
        <f t="shared" si="42"/>
        <v>100</v>
      </c>
      <c r="I42" s="33">
        <f t="shared" si="42"/>
        <v>100</v>
      </c>
      <c r="J42" s="33">
        <f t="shared" si="42"/>
        <v>100</v>
      </c>
      <c r="K42" s="33">
        <f t="shared" si="42"/>
        <v>100</v>
      </c>
      <c r="L42" s="33">
        <f t="shared" si="42"/>
        <v>100</v>
      </c>
      <c r="M42" s="33">
        <f t="shared" si="42"/>
        <v>100</v>
      </c>
      <c r="N42" s="33">
        <f t="shared" si="42"/>
        <v>100</v>
      </c>
      <c r="O42" s="371">
        <f t="shared" ref="O42:O47" si="43">SUM(C42:N42)</f>
        <v>1200</v>
      </c>
      <c r="P42" s="119" t="str">
        <f t="shared" si="41"/>
        <v>Publications</v>
      </c>
      <c r="Q42" s="257"/>
      <c r="R42" s="259">
        <v>200</v>
      </c>
      <c r="S42" s="259">
        <f t="shared" ref="S42:AC45" si="44">+R42</f>
        <v>200</v>
      </c>
      <c r="T42" s="259">
        <f t="shared" si="44"/>
        <v>200</v>
      </c>
      <c r="U42" s="259">
        <f t="shared" si="44"/>
        <v>200</v>
      </c>
      <c r="V42" s="259">
        <f t="shared" si="44"/>
        <v>200</v>
      </c>
      <c r="W42" s="259">
        <f t="shared" si="44"/>
        <v>200</v>
      </c>
      <c r="X42" s="259">
        <f t="shared" si="44"/>
        <v>200</v>
      </c>
      <c r="Y42" s="259">
        <f t="shared" si="44"/>
        <v>200</v>
      </c>
      <c r="Z42" s="259">
        <f t="shared" si="44"/>
        <v>200</v>
      </c>
      <c r="AA42" s="259">
        <f t="shared" si="44"/>
        <v>200</v>
      </c>
      <c r="AB42" s="259">
        <f t="shared" si="44"/>
        <v>200</v>
      </c>
      <c r="AC42" s="259">
        <f t="shared" si="44"/>
        <v>200</v>
      </c>
      <c r="AD42" s="371">
        <f t="shared" ref="AD42:AD47" si="45">SUM(R42:AC42)</f>
        <v>2400</v>
      </c>
    </row>
    <row r="43" spans="1:30" s="30" customFormat="1">
      <c r="A43" s="391" t="s">
        <v>259</v>
      </c>
      <c r="B43" s="257"/>
      <c r="C43" s="325">
        <v>0</v>
      </c>
      <c r="D43" s="325">
        <f>+C43</f>
        <v>0</v>
      </c>
      <c r="E43" s="325">
        <f t="shared" ref="E43:N43" si="46">+D43</f>
        <v>0</v>
      </c>
      <c r="F43" s="325">
        <f t="shared" si="46"/>
        <v>0</v>
      </c>
      <c r="G43" s="325">
        <f t="shared" si="46"/>
        <v>0</v>
      </c>
      <c r="H43" s="325">
        <f t="shared" si="46"/>
        <v>0</v>
      </c>
      <c r="I43" s="325">
        <f t="shared" si="46"/>
        <v>0</v>
      </c>
      <c r="J43" s="325">
        <f t="shared" si="46"/>
        <v>0</v>
      </c>
      <c r="K43" s="325">
        <f t="shared" si="46"/>
        <v>0</v>
      </c>
      <c r="L43" s="325">
        <f t="shared" si="46"/>
        <v>0</v>
      </c>
      <c r="M43" s="325">
        <f t="shared" si="46"/>
        <v>0</v>
      </c>
      <c r="N43" s="325">
        <f t="shared" si="46"/>
        <v>0</v>
      </c>
      <c r="O43" s="371">
        <f t="shared" si="43"/>
        <v>0</v>
      </c>
      <c r="P43" s="119" t="str">
        <f t="shared" si="41"/>
        <v>Advertising</v>
      </c>
      <c r="Q43" s="257"/>
      <c r="R43" s="259">
        <v>300</v>
      </c>
      <c r="S43" s="259">
        <f t="shared" si="44"/>
        <v>300</v>
      </c>
      <c r="T43" s="259">
        <f t="shared" si="44"/>
        <v>300</v>
      </c>
      <c r="U43" s="259">
        <f t="shared" si="44"/>
        <v>300</v>
      </c>
      <c r="V43" s="259">
        <f t="shared" si="44"/>
        <v>300</v>
      </c>
      <c r="W43" s="259">
        <f t="shared" si="44"/>
        <v>300</v>
      </c>
      <c r="X43" s="259">
        <f t="shared" si="44"/>
        <v>300</v>
      </c>
      <c r="Y43" s="259">
        <f t="shared" si="44"/>
        <v>300</v>
      </c>
      <c r="Z43" s="259">
        <f t="shared" si="44"/>
        <v>300</v>
      </c>
      <c r="AA43" s="259">
        <f t="shared" si="44"/>
        <v>300</v>
      </c>
      <c r="AB43" s="259">
        <f t="shared" si="44"/>
        <v>300</v>
      </c>
      <c r="AC43" s="259">
        <f t="shared" si="44"/>
        <v>300</v>
      </c>
      <c r="AD43" s="371">
        <f t="shared" si="45"/>
        <v>3600</v>
      </c>
    </row>
    <row r="44" spans="1:30" s="30" customFormat="1">
      <c r="A44" s="391" t="s">
        <v>260</v>
      </c>
      <c r="B44" s="257"/>
      <c r="C44" s="325">
        <v>0</v>
      </c>
      <c r="D44" s="325">
        <f>+C44</f>
        <v>0</v>
      </c>
      <c r="E44" s="325">
        <f t="shared" ref="E44:N44" si="47">+D44</f>
        <v>0</v>
      </c>
      <c r="F44" s="325">
        <f t="shared" si="47"/>
        <v>0</v>
      </c>
      <c r="G44" s="325">
        <f t="shared" si="47"/>
        <v>0</v>
      </c>
      <c r="H44" s="325">
        <f t="shared" si="47"/>
        <v>0</v>
      </c>
      <c r="I44" s="325">
        <f t="shared" si="47"/>
        <v>0</v>
      </c>
      <c r="J44" s="325">
        <f t="shared" si="47"/>
        <v>0</v>
      </c>
      <c r="K44" s="325">
        <f t="shared" si="47"/>
        <v>0</v>
      </c>
      <c r="L44" s="325">
        <f t="shared" si="47"/>
        <v>0</v>
      </c>
      <c r="M44" s="325">
        <f t="shared" si="47"/>
        <v>0</v>
      </c>
      <c r="N44" s="325">
        <f t="shared" si="47"/>
        <v>0</v>
      </c>
      <c r="O44" s="371">
        <f t="shared" si="43"/>
        <v>0</v>
      </c>
      <c r="P44" s="119" t="str">
        <f t="shared" si="41"/>
        <v>Programs</v>
      </c>
      <c r="Q44" s="257"/>
      <c r="R44" s="259">
        <f>+N44</f>
        <v>0</v>
      </c>
      <c r="S44" s="259">
        <f t="shared" si="44"/>
        <v>0</v>
      </c>
      <c r="T44" s="259">
        <f t="shared" si="44"/>
        <v>0</v>
      </c>
      <c r="U44" s="259">
        <f t="shared" si="44"/>
        <v>0</v>
      </c>
      <c r="V44" s="259">
        <f t="shared" si="44"/>
        <v>0</v>
      </c>
      <c r="W44" s="259">
        <f t="shared" si="44"/>
        <v>0</v>
      </c>
      <c r="X44" s="259">
        <f t="shared" si="44"/>
        <v>0</v>
      </c>
      <c r="Y44" s="259">
        <f t="shared" si="44"/>
        <v>0</v>
      </c>
      <c r="Z44" s="259">
        <f t="shared" si="44"/>
        <v>0</v>
      </c>
      <c r="AA44" s="259">
        <f t="shared" si="44"/>
        <v>0</v>
      </c>
      <c r="AB44" s="259">
        <f t="shared" si="44"/>
        <v>0</v>
      </c>
      <c r="AC44" s="259">
        <f t="shared" si="44"/>
        <v>0</v>
      </c>
      <c r="AD44" s="371">
        <f t="shared" si="45"/>
        <v>0</v>
      </c>
    </row>
    <row r="45" spans="1:30" s="30" customFormat="1">
      <c r="A45" s="391" t="s">
        <v>261</v>
      </c>
      <c r="B45" s="257"/>
      <c r="C45" s="325">
        <v>0</v>
      </c>
      <c r="D45" s="325">
        <f>+C45</f>
        <v>0</v>
      </c>
      <c r="E45" s="325">
        <f t="shared" ref="E45:N45" si="48">+D45</f>
        <v>0</v>
      </c>
      <c r="F45" s="325">
        <f t="shared" si="48"/>
        <v>0</v>
      </c>
      <c r="G45" s="325">
        <f t="shared" si="48"/>
        <v>0</v>
      </c>
      <c r="H45" s="325">
        <v>1000</v>
      </c>
      <c r="I45" s="325">
        <v>0</v>
      </c>
      <c r="J45" s="325">
        <f t="shared" si="48"/>
        <v>0</v>
      </c>
      <c r="K45" s="325">
        <f t="shared" si="48"/>
        <v>0</v>
      </c>
      <c r="L45" s="325">
        <f t="shared" si="48"/>
        <v>0</v>
      </c>
      <c r="M45" s="325">
        <f t="shared" si="48"/>
        <v>0</v>
      </c>
      <c r="N45" s="325">
        <f t="shared" si="48"/>
        <v>0</v>
      </c>
      <c r="O45" s="371">
        <f t="shared" si="43"/>
        <v>1000</v>
      </c>
      <c r="P45" s="119" t="str">
        <f t="shared" si="41"/>
        <v>Travel</v>
      </c>
      <c r="Q45" s="257"/>
      <c r="R45" s="259">
        <v>0</v>
      </c>
      <c r="S45" s="259">
        <f t="shared" si="44"/>
        <v>0</v>
      </c>
      <c r="T45" s="259">
        <f t="shared" si="44"/>
        <v>0</v>
      </c>
      <c r="U45" s="259">
        <f t="shared" si="44"/>
        <v>0</v>
      </c>
      <c r="V45" s="259">
        <f t="shared" si="44"/>
        <v>0</v>
      </c>
      <c r="W45" s="259">
        <f t="shared" si="44"/>
        <v>0</v>
      </c>
      <c r="X45" s="259">
        <f t="shared" si="44"/>
        <v>0</v>
      </c>
      <c r="Y45" s="259">
        <f t="shared" si="44"/>
        <v>0</v>
      </c>
      <c r="Z45" s="259">
        <f t="shared" si="44"/>
        <v>0</v>
      </c>
      <c r="AA45" s="259">
        <f t="shared" si="44"/>
        <v>0</v>
      </c>
      <c r="AB45" s="259">
        <f t="shared" si="44"/>
        <v>0</v>
      </c>
      <c r="AC45" s="259">
        <f t="shared" si="44"/>
        <v>0</v>
      </c>
      <c r="AD45" s="371">
        <f t="shared" si="45"/>
        <v>0</v>
      </c>
    </row>
    <row r="46" spans="1:30" s="30" customFormat="1">
      <c r="A46" s="393" t="s">
        <v>5</v>
      </c>
      <c r="B46" s="117"/>
      <c r="C46" s="328">
        <v>0</v>
      </c>
      <c r="D46" s="328">
        <f>+C46</f>
        <v>0</v>
      </c>
      <c r="E46" s="328">
        <f t="shared" ref="E46:N46" si="49">+D46</f>
        <v>0</v>
      </c>
      <c r="F46" s="328">
        <f t="shared" si="49"/>
        <v>0</v>
      </c>
      <c r="G46" s="328">
        <f t="shared" si="49"/>
        <v>0</v>
      </c>
      <c r="H46" s="328">
        <f t="shared" si="49"/>
        <v>0</v>
      </c>
      <c r="I46" s="328">
        <f t="shared" si="49"/>
        <v>0</v>
      </c>
      <c r="J46" s="328">
        <f t="shared" si="49"/>
        <v>0</v>
      </c>
      <c r="K46" s="328">
        <f t="shared" si="49"/>
        <v>0</v>
      </c>
      <c r="L46" s="328">
        <f t="shared" si="49"/>
        <v>0</v>
      </c>
      <c r="M46" s="328">
        <f t="shared" si="49"/>
        <v>0</v>
      </c>
      <c r="N46" s="328">
        <f t="shared" si="49"/>
        <v>0</v>
      </c>
      <c r="O46" s="372">
        <f t="shared" si="43"/>
        <v>0</v>
      </c>
      <c r="P46" s="49" t="str">
        <f t="shared" si="41"/>
        <v>Other</v>
      </c>
      <c r="Q46" s="256"/>
      <c r="R46" s="252">
        <f>N46</f>
        <v>0</v>
      </c>
      <c r="S46" s="252">
        <f t="shared" ref="S46:AC46" si="50">+R46</f>
        <v>0</v>
      </c>
      <c r="T46" s="252">
        <f t="shared" si="50"/>
        <v>0</v>
      </c>
      <c r="U46" s="252">
        <f t="shared" si="50"/>
        <v>0</v>
      </c>
      <c r="V46" s="252">
        <f t="shared" si="50"/>
        <v>0</v>
      </c>
      <c r="W46" s="252">
        <f t="shared" si="50"/>
        <v>0</v>
      </c>
      <c r="X46" s="252">
        <f t="shared" si="50"/>
        <v>0</v>
      </c>
      <c r="Y46" s="252">
        <f t="shared" si="50"/>
        <v>0</v>
      </c>
      <c r="Z46" s="252">
        <f t="shared" si="50"/>
        <v>0</v>
      </c>
      <c r="AA46" s="252">
        <f t="shared" si="50"/>
        <v>0</v>
      </c>
      <c r="AB46" s="252">
        <f t="shared" si="50"/>
        <v>0</v>
      </c>
      <c r="AC46" s="252">
        <f t="shared" si="50"/>
        <v>0</v>
      </c>
      <c r="AD46" s="372">
        <f t="shared" si="45"/>
        <v>0</v>
      </c>
    </row>
    <row r="47" spans="1:30" s="30" customFormat="1">
      <c r="A47" s="60" t="s">
        <v>262</v>
      </c>
      <c r="B47" s="257"/>
      <c r="C47" s="254">
        <f t="shared" ref="C47:N47" si="51">SUM(C42:C46)</f>
        <v>100</v>
      </c>
      <c r="D47" s="254">
        <f t="shared" si="51"/>
        <v>100</v>
      </c>
      <c r="E47" s="254">
        <f t="shared" si="51"/>
        <v>100</v>
      </c>
      <c r="F47" s="254">
        <f t="shared" si="51"/>
        <v>100</v>
      </c>
      <c r="G47" s="254">
        <f t="shared" si="51"/>
        <v>100</v>
      </c>
      <c r="H47" s="254">
        <f t="shared" si="51"/>
        <v>1100</v>
      </c>
      <c r="I47" s="254">
        <f t="shared" si="51"/>
        <v>100</v>
      </c>
      <c r="J47" s="254">
        <f t="shared" si="51"/>
        <v>100</v>
      </c>
      <c r="K47" s="254">
        <f t="shared" si="51"/>
        <v>100</v>
      </c>
      <c r="L47" s="254">
        <f t="shared" si="51"/>
        <v>100</v>
      </c>
      <c r="M47" s="254">
        <f t="shared" si="51"/>
        <v>100</v>
      </c>
      <c r="N47" s="254">
        <f t="shared" si="51"/>
        <v>100</v>
      </c>
      <c r="O47" s="371">
        <f t="shared" si="43"/>
        <v>2200</v>
      </c>
      <c r="P47" s="60" t="str">
        <f t="shared" si="41"/>
        <v>Total Development Expense</v>
      </c>
      <c r="Q47" s="257"/>
      <c r="R47" s="254">
        <f t="shared" ref="R47:AC47" si="52">SUM(R42:R46)</f>
        <v>500</v>
      </c>
      <c r="S47" s="254">
        <f t="shared" si="52"/>
        <v>500</v>
      </c>
      <c r="T47" s="254">
        <f t="shared" si="52"/>
        <v>500</v>
      </c>
      <c r="U47" s="254">
        <f t="shared" si="52"/>
        <v>500</v>
      </c>
      <c r="V47" s="254">
        <f t="shared" si="52"/>
        <v>500</v>
      </c>
      <c r="W47" s="254">
        <f t="shared" si="52"/>
        <v>500</v>
      </c>
      <c r="X47" s="254">
        <f t="shared" si="52"/>
        <v>500</v>
      </c>
      <c r="Y47" s="254">
        <f t="shared" si="52"/>
        <v>500</v>
      </c>
      <c r="Z47" s="254">
        <f t="shared" si="52"/>
        <v>500</v>
      </c>
      <c r="AA47" s="254">
        <f t="shared" si="52"/>
        <v>500</v>
      </c>
      <c r="AB47" s="254">
        <f t="shared" si="52"/>
        <v>500</v>
      </c>
      <c r="AC47" s="254">
        <f t="shared" si="52"/>
        <v>500</v>
      </c>
      <c r="AD47" s="371">
        <f t="shared" si="45"/>
        <v>6000</v>
      </c>
    </row>
    <row r="48" spans="1:30" s="17" customFormat="1">
      <c r="A48" s="47"/>
      <c r="B48" s="242"/>
      <c r="C48" s="241"/>
      <c r="D48" s="241"/>
      <c r="E48" s="241"/>
      <c r="F48" s="241"/>
      <c r="G48" s="241"/>
      <c r="H48" s="241"/>
      <c r="I48" s="241"/>
      <c r="J48" s="241"/>
      <c r="K48" s="241"/>
      <c r="L48" s="241"/>
      <c r="M48" s="241"/>
      <c r="N48" s="241"/>
      <c r="O48" s="371"/>
      <c r="P48" s="23"/>
      <c r="Q48" s="242"/>
      <c r="R48" s="241"/>
      <c r="S48" s="241"/>
      <c r="T48" s="241"/>
      <c r="U48" s="241"/>
      <c r="V48" s="241"/>
      <c r="W48" s="241"/>
      <c r="X48" s="241"/>
      <c r="Y48" s="241"/>
      <c r="Z48" s="241"/>
      <c r="AA48" s="241"/>
      <c r="AB48" s="241"/>
      <c r="AC48" s="241"/>
      <c r="AD48" s="371"/>
    </row>
    <row r="49" spans="1:30" s="30" customFormat="1">
      <c r="A49" s="157" t="s">
        <v>263</v>
      </c>
      <c r="B49" s="257"/>
      <c r="C49" s="254"/>
      <c r="D49" s="254"/>
      <c r="E49" s="254"/>
      <c r="F49" s="254"/>
      <c r="G49" s="254"/>
      <c r="H49" s="254"/>
      <c r="I49" s="254"/>
      <c r="J49" s="254"/>
      <c r="K49" s="254"/>
      <c r="L49" s="254"/>
      <c r="M49" s="254"/>
      <c r="N49" s="254"/>
      <c r="O49" s="371"/>
      <c r="P49" s="258" t="str">
        <f>+A49</f>
        <v>Administrative Expense</v>
      </c>
      <c r="Q49" s="257"/>
      <c r="R49" s="254"/>
      <c r="S49" s="254"/>
      <c r="T49" s="254"/>
      <c r="U49" s="254"/>
      <c r="V49" s="254"/>
      <c r="W49" s="254"/>
      <c r="X49" s="254"/>
      <c r="Y49" s="254"/>
      <c r="Z49" s="254"/>
      <c r="AA49" s="254"/>
      <c r="AB49" s="254"/>
      <c r="AC49" s="254"/>
      <c r="AD49" s="371"/>
    </row>
    <row r="50" spans="1:30" s="30" customFormat="1">
      <c r="A50" s="391" t="s">
        <v>264</v>
      </c>
      <c r="B50" s="118"/>
      <c r="C50" s="259">
        <f t="shared" ref="C50:I50" si="53">+B50</f>
        <v>0</v>
      </c>
      <c r="D50" s="259">
        <f t="shared" si="53"/>
        <v>0</v>
      </c>
      <c r="E50" s="259">
        <f t="shared" si="53"/>
        <v>0</v>
      </c>
      <c r="F50" s="259">
        <f t="shared" si="53"/>
        <v>0</v>
      </c>
      <c r="G50" s="259">
        <f t="shared" si="53"/>
        <v>0</v>
      </c>
      <c r="H50" s="259">
        <f t="shared" si="53"/>
        <v>0</v>
      </c>
      <c r="I50" s="259">
        <f t="shared" si="53"/>
        <v>0</v>
      </c>
      <c r="J50" s="259">
        <f>+I50</f>
        <v>0</v>
      </c>
      <c r="K50" s="259">
        <f>+J50</f>
        <v>0</v>
      </c>
      <c r="L50" s="259">
        <f>+K50</f>
        <v>0</v>
      </c>
      <c r="M50" s="259">
        <f>+L50</f>
        <v>0</v>
      </c>
      <c r="N50" s="259">
        <f>+M50</f>
        <v>0</v>
      </c>
      <c r="O50" s="371">
        <f>SUM(C50:N50)</f>
        <v>0</v>
      </c>
      <c r="P50" s="119" t="str">
        <f>+A50</f>
        <v>Conference Expense</v>
      </c>
      <c r="Q50" s="118"/>
      <c r="R50" s="259">
        <f>+N50</f>
        <v>0</v>
      </c>
      <c r="S50" s="259">
        <f>+R50</f>
        <v>0</v>
      </c>
      <c r="T50" s="259">
        <f>+S50</f>
        <v>0</v>
      </c>
      <c r="U50" s="259">
        <f>+T50</f>
        <v>0</v>
      </c>
      <c r="V50" s="259">
        <f>+U50</f>
        <v>0</v>
      </c>
      <c r="W50" s="259">
        <f t="shared" ref="W50:AC50" si="54">+V50</f>
        <v>0</v>
      </c>
      <c r="X50" s="259">
        <f t="shared" si="54"/>
        <v>0</v>
      </c>
      <c r="Y50" s="259">
        <f t="shared" si="54"/>
        <v>0</v>
      </c>
      <c r="Z50" s="259">
        <f t="shared" si="54"/>
        <v>0</v>
      </c>
      <c r="AA50" s="259">
        <f t="shared" si="54"/>
        <v>0</v>
      </c>
      <c r="AB50" s="259">
        <f t="shared" si="54"/>
        <v>0</v>
      </c>
      <c r="AC50" s="259">
        <f t="shared" si="54"/>
        <v>0</v>
      </c>
      <c r="AD50" s="371">
        <f t="shared" ref="AD50:AD65" si="55">SUM(R50:AC50)</f>
        <v>0</v>
      </c>
    </row>
    <row r="51" spans="1:30" s="30" customFormat="1">
      <c r="A51" s="391" t="s">
        <v>265</v>
      </c>
      <c r="B51" s="118"/>
      <c r="C51" s="259">
        <v>0</v>
      </c>
      <c r="D51" s="259">
        <f t="shared" ref="D51:D63" si="56">+C51</f>
        <v>0</v>
      </c>
      <c r="E51" s="259">
        <f t="shared" ref="E51:N51" si="57">+D51</f>
        <v>0</v>
      </c>
      <c r="F51" s="259">
        <f t="shared" si="57"/>
        <v>0</v>
      </c>
      <c r="G51" s="259">
        <f t="shared" si="57"/>
        <v>0</v>
      </c>
      <c r="H51" s="259">
        <f t="shared" si="57"/>
        <v>0</v>
      </c>
      <c r="I51" s="259">
        <f t="shared" si="57"/>
        <v>0</v>
      </c>
      <c r="J51" s="259">
        <f t="shared" si="57"/>
        <v>0</v>
      </c>
      <c r="K51" s="259">
        <f t="shared" si="57"/>
        <v>0</v>
      </c>
      <c r="L51" s="259">
        <f t="shared" si="57"/>
        <v>0</v>
      </c>
      <c r="M51" s="259">
        <f t="shared" si="57"/>
        <v>0</v>
      </c>
      <c r="N51" s="259">
        <f t="shared" si="57"/>
        <v>0</v>
      </c>
      <c r="O51" s="371">
        <f>SUM(C51:N51)</f>
        <v>0</v>
      </c>
      <c r="P51" s="119" t="str">
        <f>+A51</f>
        <v>Legal &amp; Accounting</v>
      </c>
      <c r="Q51" s="118"/>
      <c r="R51" s="259">
        <f>N51</f>
        <v>0</v>
      </c>
      <c r="S51" s="259">
        <f t="shared" ref="S51:S57" si="58">+R51</f>
        <v>0</v>
      </c>
      <c r="T51" s="259">
        <f t="shared" ref="T51:AC51" si="59">+S51</f>
        <v>0</v>
      </c>
      <c r="U51" s="259">
        <f t="shared" si="59"/>
        <v>0</v>
      </c>
      <c r="V51" s="259">
        <f t="shared" si="59"/>
        <v>0</v>
      </c>
      <c r="W51" s="259">
        <f t="shared" si="59"/>
        <v>0</v>
      </c>
      <c r="X51" s="259">
        <f t="shared" si="59"/>
        <v>0</v>
      </c>
      <c r="Y51" s="259">
        <f t="shared" si="59"/>
        <v>0</v>
      </c>
      <c r="Z51" s="259">
        <f t="shared" si="59"/>
        <v>0</v>
      </c>
      <c r="AA51" s="259">
        <f t="shared" si="59"/>
        <v>0</v>
      </c>
      <c r="AB51" s="259">
        <f t="shared" si="59"/>
        <v>0</v>
      </c>
      <c r="AC51" s="259">
        <f t="shared" si="59"/>
        <v>0</v>
      </c>
      <c r="AD51" s="371">
        <f t="shared" si="55"/>
        <v>0</v>
      </c>
    </row>
    <row r="52" spans="1:30" s="30" customFormat="1">
      <c r="A52" s="391" t="s">
        <v>266</v>
      </c>
      <c r="B52" s="118"/>
      <c r="C52" s="259">
        <v>15</v>
      </c>
      <c r="D52" s="259">
        <f t="shared" si="56"/>
        <v>15</v>
      </c>
      <c r="E52" s="259">
        <f t="shared" ref="E52:N52" si="60">+D52</f>
        <v>15</v>
      </c>
      <c r="F52" s="259">
        <f t="shared" si="60"/>
        <v>15</v>
      </c>
      <c r="G52" s="259">
        <f t="shared" si="60"/>
        <v>15</v>
      </c>
      <c r="H52" s="259">
        <f t="shared" si="60"/>
        <v>15</v>
      </c>
      <c r="I52" s="259">
        <f t="shared" si="60"/>
        <v>15</v>
      </c>
      <c r="J52" s="259">
        <f t="shared" si="60"/>
        <v>15</v>
      </c>
      <c r="K52" s="259">
        <f t="shared" si="60"/>
        <v>15</v>
      </c>
      <c r="L52" s="259">
        <f t="shared" si="60"/>
        <v>15</v>
      </c>
      <c r="M52" s="259">
        <f t="shared" si="60"/>
        <v>15</v>
      </c>
      <c r="N52" s="259">
        <f t="shared" si="60"/>
        <v>15</v>
      </c>
      <c r="O52" s="371">
        <f t="shared" ref="O52:O59" si="61">SUM(C52:N52)</f>
        <v>180</v>
      </c>
      <c r="P52" s="119" t="str">
        <f t="shared" ref="P52:P59" si="62">+A52</f>
        <v>Banking Fees</v>
      </c>
      <c r="Q52" s="118"/>
      <c r="R52" s="259">
        <f t="shared" ref="R52:R59" si="63">N52</f>
        <v>15</v>
      </c>
      <c r="S52" s="259">
        <f t="shared" si="58"/>
        <v>15</v>
      </c>
      <c r="T52" s="259">
        <f t="shared" ref="T52:AC52" si="64">+S52</f>
        <v>15</v>
      </c>
      <c r="U52" s="259">
        <f t="shared" si="64"/>
        <v>15</v>
      </c>
      <c r="V52" s="259">
        <f t="shared" si="64"/>
        <v>15</v>
      </c>
      <c r="W52" s="259">
        <f t="shared" si="64"/>
        <v>15</v>
      </c>
      <c r="X52" s="259">
        <f t="shared" si="64"/>
        <v>15</v>
      </c>
      <c r="Y52" s="259">
        <f t="shared" si="64"/>
        <v>15</v>
      </c>
      <c r="Z52" s="259">
        <f t="shared" si="64"/>
        <v>15</v>
      </c>
      <c r="AA52" s="259">
        <f t="shared" si="64"/>
        <v>15</v>
      </c>
      <c r="AB52" s="259">
        <f t="shared" si="64"/>
        <v>15</v>
      </c>
      <c r="AC52" s="259">
        <f t="shared" si="64"/>
        <v>15</v>
      </c>
      <c r="AD52" s="371">
        <f t="shared" ref="AD52:AD59" si="65">SUM(R52:AC52)</f>
        <v>180</v>
      </c>
    </row>
    <row r="53" spans="1:30" s="30" customFormat="1">
      <c r="A53" s="391" t="s">
        <v>267</v>
      </c>
      <c r="B53" s="118"/>
      <c r="C53" s="259">
        <v>0</v>
      </c>
      <c r="D53" s="259">
        <f t="shared" si="56"/>
        <v>0</v>
      </c>
      <c r="E53" s="259">
        <f t="shared" ref="E53:N53" si="66">+D53</f>
        <v>0</v>
      </c>
      <c r="F53" s="259">
        <f t="shared" si="66"/>
        <v>0</v>
      </c>
      <c r="G53" s="259">
        <f t="shared" si="66"/>
        <v>0</v>
      </c>
      <c r="H53" s="259">
        <f t="shared" si="66"/>
        <v>0</v>
      </c>
      <c r="I53" s="259">
        <f t="shared" si="66"/>
        <v>0</v>
      </c>
      <c r="J53" s="259">
        <f t="shared" si="66"/>
        <v>0</v>
      </c>
      <c r="K53" s="259">
        <f t="shared" si="66"/>
        <v>0</v>
      </c>
      <c r="L53" s="259">
        <f t="shared" si="66"/>
        <v>0</v>
      </c>
      <c r="M53" s="259">
        <f t="shared" si="66"/>
        <v>0</v>
      </c>
      <c r="N53" s="259">
        <f t="shared" si="66"/>
        <v>0</v>
      </c>
      <c r="O53" s="371">
        <f t="shared" si="61"/>
        <v>0</v>
      </c>
      <c r="P53" s="119" t="str">
        <f t="shared" si="62"/>
        <v>Late Charges</v>
      </c>
      <c r="Q53" s="118"/>
      <c r="R53" s="259">
        <f t="shared" si="63"/>
        <v>0</v>
      </c>
      <c r="S53" s="259">
        <f t="shared" si="58"/>
        <v>0</v>
      </c>
      <c r="T53" s="259">
        <f t="shared" ref="T53:AC53" si="67">+S53</f>
        <v>0</v>
      </c>
      <c r="U53" s="259">
        <f t="shared" si="67"/>
        <v>0</v>
      </c>
      <c r="V53" s="259">
        <f t="shared" si="67"/>
        <v>0</v>
      </c>
      <c r="W53" s="259">
        <f t="shared" si="67"/>
        <v>0</v>
      </c>
      <c r="X53" s="259">
        <f t="shared" si="67"/>
        <v>0</v>
      </c>
      <c r="Y53" s="259">
        <f t="shared" si="67"/>
        <v>0</v>
      </c>
      <c r="Z53" s="259">
        <f t="shared" si="67"/>
        <v>0</v>
      </c>
      <c r="AA53" s="259">
        <f t="shared" si="67"/>
        <v>0</v>
      </c>
      <c r="AB53" s="259">
        <f t="shared" si="67"/>
        <v>0</v>
      </c>
      <c r="AC53" s="259">
        <f t="shared" si="67"/>
        <v>0</v>
      </c>
      <c r="AD53" s="371">
        <f t="shared" si="65"/>
        <v>0</v>
      </c>
    </row>
    <row r="54" spans="1:30" s="30" customFormat="1">
      <c r="A54" s="391" t="s">
        <v>268</v>
      </c>
      <c r="B54" s="118"/>
      <c r="C54" s="259">
        <v>0</v>
      </c>
      <c r="D54" s="259">
        <f t="shared" si="56"/>
        <v>0</v>
      </c>
      <c r="E54" s="259">
        <f t="shared" ref="E54:N54" si="68">+D54</f>
        <v>0</v>
      </c>
      <c r="F54" s="259">
        <f t="shared" si="68"/>
        <v>0</v>
      </c>
      <c r="G54" s="259">
        <f t="shared" si="68"/>
        <v>0</v>
      </c>
      <c r="H54" s="259">
        <f t="shared" si="68"/>
        <v>0</v>
      </c>
      <c r="I54" s="259">
        <f t="shared" si="68"/>
        <v>0</v>
      </c>
      <c r="J54" s="259">
        <f t="shared" si="68"/>
        <v>0</v>
      </c>
      <c r="K54" s="259">
        <f t="shared" si="68"/>
        <v>0</v>
      </c>
      <c r="L54" s="259">
        <f t="shared" si="68"/>
        <v>0</v>
      </c>
      <c r="M54" s="259">
        <f t="shared" si="68"/>
        <v>0</v>
      </c>
      <c r="N54" s="259">
        <f t="shared" si="68"/>
        <v>0</v>
      </c>
      <c r="O54" s="371">
        <f t="shared" si="61"/>
        <v>0</v>
      </c>
      <c r="P54" s="119" t="str">
        <f t="shared" si="62"/>
        <v>Tuition Assistance</v>
      </c>
      <c r="Q54" s="118"/>
      <c r="R54" s="259">
        <f t="shared" si="63"/>
        <v>0</v>
      </c>
      <c r="S54" s="259">
        <f t="shared" si="58"/>
        <v>0</v>
      </c>
      <c r="T54" s="259">
        <f t="shared" ref="T54:AC54" si="69">+S54</f>
        <v>0</v>
      </c>
      <c r="U54" s="259">
        <f t="shared" si="69"/>
        <v>0</v>
      </c>
      <c r="V54" s="259">
        <f t="shared" si="69"/>
        <v>0</v>
      </c>
      <c r="W54" s="259">
        <f t="shared" si="69"/>
        <v>0</v>
      </c>
      <c r="X54" s="259">
        <f t="shared" si="69"/>
        <v>0</v>
      </c>
      <c r="Y54" s="259">
        <f t="shared" si="69"/>
        <v>0</v>
      </c>
      <c r="Z54" s="259">
        <f t="shared" si="69"/>
        <v>0</v>
      </c>
      <c r="AA54" s="259">
        <f t="shared" si="69"/>
        <v>0</v>
      </c>
      <c r="AB54" s="259">
        <f t="shared" si="69"/>
        <v>0</v>
      </c>
      <c r="AC54" s="259">
        <f t="shared" si="69"/>
        <v>0</v>
      </c>
      <c r="AD54" s="371">
        <f t="shared" si="65"/>
        <v>0</v>
      </c>
    </row>
    <row r="55" spans="1:30" s="30" customFormat="1">
      <c r="A55" s="391" t="s">
        <v>269</v>
      </c>
      <c r="B55" s="118"/>
      <c r="C55" s="259">
        <v>0</v>
      </c>
      <c r="D55" s="259">
        <f t="shared" si="56"/>
        <v>0</v>
      </c>
      <c r="E55" s="259">
        <f t="shared" ref="E55:N55" si="70">+D55</f>
        <v>0</v>
      </c>
      <c r="F55" s="259">
        <f t="shared" si="70"/>
        <v>0</v>
      </c>
      <c r="G55" s="259">
        <f t="shared" si="70"/>
        <v>0</v>
      </c>
      <c r="H55" s="259">
        <f t="shared" si="70"/>
        <v>0</v>
      </c>
      <c r="I55" s="259">
        <f t="shared" si="70"/>
        <v>0</v>
      </c>
      <c r="J55" s="259">
        <f t="shared" si="70"/>
        <v>0</v>
      </c>
      <c r="K55" s="259">
        <f t="shared" si="70"/>
        <v>0</v>
      </c>
      <c r="L55" s="259">
        <f t="shared" si="70"/>
        <v>0</v>
      </c>
      <c r="M55" s="259">
        <f t="shared" si="70"/>
        <v>0</v>
      </c>
      <c r="N55" s="259">
        <f t="shared" si="70"/>
        <v>0</v>
      </c>
      <c r="O55" s="371">
        <f t="shared" si="61"/>
        <v>0</v>
      </c>
      <c r="P55" s="119" t="str">
        <f t="shared" si="62"/>
        <v>Dues &amp; Fees</v>
      </c>
      <c r="Q55" s="118"/>
      <c r="R55" s="259">
        <f t="shared" si="63"/>
        <v>0</v>
      </c>
      <c r="S55" s="259">
        <f t="shared" si="58"/>
        <v>0</v>
      </c>
      <c r="T55" s="259">
        <f t="shared" ref="T55:AC55" si="71">+S55</f>
        <v>0</v>
      </c>
      <c r="U55" s="259">
        <f t="shared" si="71"/>
        <v>0</v>
      </c>
      <c r="V55" s="259">
        <f t="shared" si="71"/>
        <v>0</v>
      </c>
      <c r="W55" s="259">
        <f t="shared" si="71"/>
        <v>0</v>
      </c>
      <c r="X55" s="259">
        <f t="shared" si="71"/>
        <v>0</v>
      </c>
      <c r="Y55" s="259">
        <f t="shared" si="71"/>
        <v>0</v>
      </c>
      <c r="Z55" s="259">
        <f t="shared" si="71"/>
        <v>0</v>
      </c>
      <c r="AA55" s="259">
        <f t="shared" si="71"/>
        <v>0</v>
      </c>
      <c r="AB55" s="259">
        <f t="shared" si="71"/>
        <v>0</v>
      </c>
      <c r="AC55" s="259">
        <f t="shared" si="71"/>
        <v>0</v>
      </c>
      <c r="AD55" s="371">
        <f t="shared" si="65"/>
        <v>0</v>
      </c>
    </row>
    <row r="56" spans="1:30" s="30" customFormat="1">
      <c r="A56" s="391" t="s">
        <v>111</v>
      </c>
      <c r="B56" s="118"/>
      <c r="C56" s="259">
        <v>200</v>
      </c>
      <c r="D56" s="259">
        <f t="shared" si="56"/>
        <v>200</v>
      </c>
      <c r="E56" s="259">
        <f t="shared" ref="E56:N56" si="72">+D56</f>
        <v>200</v>
      </c>
      <c r="F56" s="259">
        <f t="shared" si="72"/>
        <v>200</v>
      </c>
      <c r="G56" s="259">
        <f t="shared" si="72"/>
        <v>200</v>
      </c>
      <c r="H56" s="259">
        <f t="shared" si="72"/>
        <v>200</v>
      </c>
      <c r="I56" s="259">
        <f t="shared" si="72"/>
        <v>200</v>
      </c>
      <c r="J56" s="259">
        <f t="shared" si="72"/>
        <v>200</v>
      </c>
      <c r="K56" s="259">
        <f t="shared" si="72"/>
        <v>200</v>
      </c>
      <c r="L56" s="259">
        <f t="shared" si="72"/>
        <v>200</v>
      </c>
      <c r="M56" s="259">
        <f t="shared" si="72"/>
        <v>200</v>
      </c>
      <c r="N56" s="259">
        <f t="shared" si="72"/>
        <v>200</v>
      </c>
      <c r="O56" s="371">
        <f t="shared" si="61"/>
        <v>2400</v>
      </c>
      <c r="P56" s="119" t="str">
        <f t="shared" si="62"/>
        <v>Office Supplies</v>
      </c>
      <c r="Q56" s="118"/>
      <c r="R56" s="259">
        <f t="shared" si="63"/>
        <v>200</v>
      </c>
      <c r="S56" s="259">
        <f t="shared" si="58"/>
        <v>200</v>
      </c>
      <c r="T56" s="259">
        <f t="shared" ref="T56:AC56" si="73">+S56</f>
        <v>200</v>
      </c>
      <c r="U56" s="259">
        <f t="shared" si="73"/>
        <v>200</v>
      </c>
      <c r="V56" s="259">
        <f t="shared" si="73"/>
        <v>200</v>
      </c>
      <c r="W56" s="259">
        <f t="shared" si="73"/>
        <v>200</v>
      </c>
      <c r="X56" s="259">
        <f t="shared" si="73"/>
        <v>200</v>
      </c>
      <c r="Y56" s="259">
        <f t="shared" si="73"/>
        <v>200</v>
      </c>
      <c r="Z56" s="259">
        <f t="shared" si="73"/>
        <v>200</v>
      </c>
      <c r="AA56" s="259">
        <f t="shared" si="73"/>
        <v>200</v>
      </c>
      <c r="AB56" s="259">
        <f t="shared" si="73"/>
        <v>200</v>
      </c>
      <c r="AC56" s="259">
        <f t="shared" si="73"/>
        <v>200</v>
      </c>
      <c r="AD56" s="371">
        <f t="shared" si="65"/>
        <v>2400</v>
      </c>
    </row>
    <row r="57" spans="1:30" s="30" customFormat="1">
      <c r="A57" s="391" t="s">
        <v>270</v>
      </c>
      <c r="B57" s="118"/>
      <c r="C57" s="259">
        <v>0</v>
      </c>
      <c r="D57" s="259">
        <f t="shared" si="56"/>
        <v>0</v>
      </c>
      <c r="E57" s="259">
        <f t="shared" ref="E57:N57" si="74">+D57</f>
        <v>0</v>
      </c>
      <c r="F57" s="259">
        <f t="shared" si="74"/>
        <v>0</v>
      </c>
      <c r="G57" s="259">
        <f t="shared" si="74"/>
        <v>0</v>
      </c>
      <c r="H57" s="259">
        <f t="shared" si="74"/>
        <v>0</v>
      </c>
      <c r="I57" s="259">
        <f t="shared" si="74"/>
        <v>0</v>
      </c>
      <c r="J57" s="259">
        <f t="shared" si="74"/>
        <v>0</v>
      </c>
      <c r="K57" s="259">
        <f t="shared" si="74"/>
        <v>0</v>
      </c>
      <c r="L57" s="259">
        <f t="shared" si="74"/>
        <v>0</v>
      </c>
      <c r="M57" s="259">
        <f t="shared" si="74"/>
        <v>0</v>
      </c>
      <c r="N57" s="259">
        <f t="shared" si="74"/>
        <v>0</v>
      </c>
      <c r="O57" s="371">
        <f t="shared" si="61"/>
        <v>0</v>
      </c>
      <c r="P57" s="119" t="str">
        <f t="shared" si="62"/>
        <v>Stationary</v>
      </c>
      <c r="Q57" s="118"/>
      <c r="R57" s="259">
        <f t="shared" si="63"/>
        <v>0</v>
      </c>
      <c r="S57" s="259">
        <f t="shared" si="58"/>
        <v>0</v>
      </c>
      <c r="T57" s="259">
        <f t="shared" ref="T57:AC57" si="75">+S57</f>
        <v>0</v>
      </c>
      <c r="U57" s="259">
        <f t="shared" si="75"/>
        <v>0</v>
      </c>
      <c r="V57" s="259">
        <f t="shared" si="75"/>
        <v>0</v>
      </c>
      <c r="W57" s="259">
        <f t="shared" si="75"/>
        <v>0</v>
      </c>
      <c r="X57" s="259">
        <f t="shared" si="75"/>
        <v>0</v>
      </c>
      <c r="Y57" s="259">
        <f t="shared" si="75"/>
        <v>0</v>
      </c>
      <c r="Z57" s="259">
        <f t="shared" si="75"/>
        <v>0</v>
      </c>
      <c r="AA57" s="259">
        <f t="shared" si="75"/>
        <v>0</v>
      </c>
      <c r="AB57" s="259">
        <f t="shared" si="75"/>
        <v>0</v>
      </c>
      <c r="AC57" s="259">
        <f t="shared" si="75"/>
        <v>0</v>
      </c>
      <c r="AD57" s="371">
        <f t="shared" si="65"/>
        <v>0</v>
      </c>
    </row>
    <row r="58" spans="1:30" s="30" customFormat="1">
      <c r="A58" s="391" t="s">
        <v>271</v>
      </c>
      <c r="B58" s="118"/>
      <c r="C58" s="259">
        <v>150</v>
      </c>
      <c r="D58" s="259">
        <f t="shared" si="56"/>
        <v>150</v>
      </c>
      <c r="E58" s="259">
        <f t="shared" ref="E58:N58" si="76">+D58</f>
        <v>150</v>
      </c>
      <c r="F58" s="259">
        <f t="shared" si="76"/>
        <v>150</v>
      </c>
      <c r="G58" s="259">
        <f t="shared" si="76"/>
        <v>150</v>
      </c>
      <c r="H58" s="259">
        <f t="shared" si="76"/>
        <v>150</v>
      </c>
      <c r="I58" s="259">
        <f t="shared" si="76"/>
        <v>150</v>
      </c>
      <c r="J58" s="259">
        <f t="shared" si="76"/>
        <v>150</v>
      </c>
      <c r="K58" s="259">
        <f t="shared" si="76"/>
        <v>150</v>
      </c>
      <c r="L58" s="259">
        <f t="shared" si="76"/>
        <v>150</v>
      </c>
      <c r="M58" s="259">
        <f t="shared" si="76"/>
        <v>150</v>
      </c>
      <c r="N58" s="259">
        <f t="shared" si="76"/>
        <v>150</v>
      </c>
      <c r="O58" s="371">
        <f t="shared" si="61"/>
        <v>1800</v>
      </c>
      <c r="P58" s="119" t="str">
        <f t="shared" si="62"/>
        <v>Copier Supplies</v>
      </c>
      <c r="Q58" s="118"/>
      <c r="R58" s="259">
        <f t="shared" si="63"/>
        <v>150</v>
      </c>
      <c r="S58" s="259">
        <f t="shared" ref="S58:AC58" si="77">+R58</f>
        <v>150</v>
      </c>
      <c r="T58" s="259">
        <f t="shared" si="77"/>
        <v>150</v>
      </c>
      <c r="U58" s="259">
        <f t="shared" si="77"/>
        <v>150</v>
      </c>
      <c r="V58" s="259">
        <f t="shared" si="77"/>
        <v>150</v>
      </c>
      <c r="W58" s="259">
        <f t="shared" si="77"/>
        <v>150</v>
      </c>
      <c r="X58" s="259">
        <f t="shared" si="77"/>
        <v>150</v>
      </c>
      <c r="Y58" s="259">
        <f t="shared" si="77"/>
        <v>150</v>
      </c>
      <c r="Z58" s="259">
        <f t="shared" si="77"/>
        <v>150</v>
      </c>
      <c r="AA58" s="259">
        <f t="shared" si="77"/>
        <v>150</v>
      </c>
      <c r="AB58" s="259">
        <f t="shared" si="77"/>
        <v>150</v>
      </c>
      <c r="AC58" s="259">
        <f t="shared" si="77"/>
        <v>150</v>
      </c>
      <c r="AD58" s="371">
        <f t="shared" si="65"/>
        <v>1800</v>
      </c>
    </row>
    <row r="59" spans="1:30" s="30" customFormat="1">
      <c r="A59" s="391" t="s">
        <v>272</v>
      </c>
      <c r="B59" s="118"/>
      <c r="C59" s="259">
        <v>0</v>
      </c>
      <c r="D59" s="259">
        <f t="shared" si="56"/>
        <v>0</v>
      </c>
      <c r="E59" s="259">
        <f t="shared" ref="E59:N59" si="78">+D59</f>
        <v>0</v>
      </c>
      <c r="F59" s="259">
        <f t="shared" si="78"/>
        <v>0</v>
      </c>
      <c r="G59" s="259">
        <f t="shared" si="78"/>
        <v>0</v>
      </c>
      <c r="H59" s="259">
        <f t="shared" si="78"/>
        <v>0</v>
      </c>
      <c r="I59" s="259">
        <f t="shared" si="78"/>
        <v>0</v>
      </c>
      <c r="J59" s="259">
        <f t="shared" si="78"/>
        <v>0</v>
      </c>
      <c r="K59" s="259">
        <f t="shared" si="78"/>
        <v>0</v>
      </c>
      <c r="L59" s="259">
        <f t="shared" si="78"/>
        <v>0</v>
      </c>
      <c r="M59" s="259">
        <f t="shared" si="78"/>
        <v>0</v>
      </c>
      <c r="N59" s="259">
        <f t="shared" si="78"/>
        <v>0</v>
      </c>
      <c r="O59" s="371">
        <f t="shared" si="61"/>
        <v>0</v>
      </c>
      <c r="P59" s="119" t="str">
        <f t="shared" si="62"/>
        <v>Computer Supplies</v>
      </c>
      <c r="Q59" s="118"/>
      <c r="R59" s="259">
        <f t="shared" si="63"/>
        <v>0</v>
      </c>
      <c r="S59" s="259">
        <f t="shared" ref="S59:AC59" si="79">+R59</f>
        <v>0</v>
      </c>
      <c r="T59" s="259">
        <f t="shared" si="79"/>
        <v>0</v>
      </c>
      <c r="U59" s="259">
        <f t="shared" si="79"/>
        <v>0</v>
      </c>
      <c r="V59" s="259">
        <f t="shared" si="79"/>
        <v>0</v>
      </c>
      <c r="W59" s="259">
        <f t="shared" si="79"/>
        <v>0</v>
      </c>
      <c r="X59" s="259">
        <f t="shared" si="79"/>
        <v>0</v>
      </c>
      <c r="Y59" s="259">
        <f t="shared" si="79"/>
        <v>0</v>
      </c>
      <c r="Z59" s="259">
        <f t="shared" si="79"/>
        <v>0</v>
      </c>
      <c r="AA59" s="259">
        <f t="shared" si="79"/>
        <v>0</v>
      </c>
      <c r="AB59" s="259">
        <f t="shared" si="79"/>
        <v>0</v>
      </c>
      <c r="AC59" s="259">
        <f t="shared" si="79"/>
        <v>0</v>
      </c>
      <c r="AD59" s="371">
        <f t="shared" si="65"/>
        <v>0</v>
      </c>
    </row>
    <row r="60" spans="1:30" s="30" customFormat="1">
      <c r="A60" s="391" t="s">
        <v>273</v>
      </c>
      <c r="B60" s="118"/>
      <c r="C60" s="259">
        <v>60</v>
      </c>
      <c r="D60" s="259">
        <f t="shared" si="56"/>
        <v>60</v>
      </c>
      <c r="E60" s="259">
        <f t="shared" ref="E60:N60" si="80">+D60</f>
        <v>60</v>
      </c>
      <c r="F60" s="259">
        <f t="shared" si="80"/>
        <v>60</v>
      </c>
      <c r="G60" s="259">
        <f t="shared" si="80"/>
        <v>60</v>
      </c>
      <c r="H60" s="259">
        <f t="shared" si="80"/>
        <v>60</v>
      </c>
      <c r="I60" s="259">
        <v>80</v>
      </c>
      <c r="J60" s="259">
        <f t="shared" si="80"/>
        <v>80</v>
      </c>
      <c r="K60" s="259">
        <f t="shared" si="80"/>
        <v>80</v>
      </c>
      <c r="L60" s="259">
        <f t="shared" si="80"/>
        <v>80</v>
      </c>
      <c r="M60" s="259">
        <f t="shared" si="80"/>
        <v>80</v>
      </c>
      <c r="N60" s="259">
        <f t="shared" si="80"/>
        <v>80</v>
      </c>
      <c r="O60" s="371">
        <f t="shared" ref="O60:O65" si="81">SUM(C60:N60)</f>
        <v>840</v>
      </c>
      <c r="P60" s="119" t="str">
        <f t="shared" ref="P60:P65" si="82">+A60</f>
        <v>Postage</v>
      </c>
      <c r="Q60" s="118"/>
      <c r="R60" s="259">
        <f>N60</f>
        <v>80</v>
      </c>
      <c r="S60" s="259">
        <f>+R60</f>
        <v>80</v>
      </c>
      <c r="T60" s="259">
        <f t="shared" ref="T60:AB60" si="83">+S60</f>
        <v>80</v>
      </c>
      <c r="U60" s="259">
        <f t="shared" si="83"/>
        <v>80</v>
      </c>
      <c r="V60" s="259">
        <f t="shared" si="83"/>
        <v>80</v>
      </c>
      <c r="W60" s="259">
        <f t="shared" si="83"/>
        <v>80</v>
      </c>
      <c r="X60" s="259">
        <f t="shared" si="83"/>
        <v>80</v>
      </c>
      <c r="Y60" s="259">
        <f t="shared" si="83"/>
        <v>80</v>
      </c>
      <c r="Z60" s="259">
        <f t="shared" si="83"/>
        <v>80</v>
      </c>
      <c r="AA60" s="259">
        <f t="shared" si="83"/>
        <v>80</v>
      </c>
      <c r="AB60" s="259">
        <f t="shared" si="83"/>
        <v>80</v>
      </c>
      <c r="AC60" s="259">
        <f>AB60</f>
        <v>80</v>
      </c>
      <c r="AD60" s="371">
        <f t="shared" si="55"/>
        <v>960</v>
      </c>
    </row>
    <row r="61" spans="1:30" s="30" customFormat="1">
      <c r="A61" s="391" t="s">
        <v>274</v>
      </c>
      <c r="B61" s="257"/>
      <c r="C61" s="259">
        <v>300</v>
      </c>
      <c r="D61" s="259">
        <f t="shared" si="56"/>
        <v>300</v>
      </c>
      <c r="E61" s="259">
        <f t="shared" ref="E61:N61" si="84">+D61</f>
        <v>300</v>
      </c>
      <c r="F61" s="259">
        <f t="shared" si="84"/>
        <v>300</v>
      </c>
      <c r="G61" s="259">
        <f t="shared" si="84"/>
        <v>300</v>
      </c>
      <c r="H61" s="259">
        <f t="shared" si="84"/>
        <v>300</v>
      </c>
      <c r="I61" s="259">
        <f t="shared" si="84"/>
        <v>300</v>
      </c>
      <c r="J61" s="259">
        <f t="shared" si="84"/>
        <v>300</v>
      </c>
      <c r="K61" s="259">
        <f t="shared" si="84"/>
        <v>300</v>
      </c>
      <c r="L61" s="259">
        <f t="shared" si="84"/>
        <v>300</v>
      </c>
      <c r="M61" s="259">
        <f t="shared" si="84"/>
        <v>300</v>
      </c>
      <c r="N61" s="259">
        <f t="shared" si="84"/>
        <v>300</v>
      </c>
      <c r="O61" s="371">
        <f t="shared" si="81"/>
        <v>3600</v>
      </c>
      <c r="P61" s="119" t="str">
        <f t="shared" si="82"/>
        <v>Telephone</v>
      </c>
      <c r="Q61" s="257"/>
      <c r="R61" s="259">
        <f>+N61</f>
        <v>300</v>
      </c>
      <c r="S61" s="259">
        <f>+R61</f>
        <v>300</v>
      </c>
      <c r="T61" s="259">
        <f>+S61</f>
        <v>300</v>
      </c>
      <c r="U61" s="259">
        <f t="shared" ref="U61:AB61" si="85">+T61</f>
        <v>300</v>
      </c>
      <c r="V61" s="259">
        <f t="shared" si="85"/>
        <v>300</v>
      </c>
      <c r="W61" s="259">
        <f t="shared" si="85"/>
        <v>300</v>
      </c>
      <c r="X61" s="259">
        <f t="shared" si="85"/>
        <v>300</v>
      </c>
      <c r="Y61" s="259">
        <f t="shared" si="85"/>
        <v>300</v>
      </c>
      <c r="Z61" s="259">
        <f t="shared" si="85"/>
        <v>300</v>
      </c>
      <c r="AA61" s="259">
        <f t="shared" si="85"/>
        <v>300</v>
      </c>
      <c r="AB61" s="259">
        <f t="shared" si="85"/>
        <v>300</v>
      </c>
      <c r="AC61" s="259">
        <f>+AB61</f>
        <v>300</v>
      </c>
      <c r="AD61" s="371">
        <f t="shared" si="55"/>
        <v>3600</v>
      </c>
    </row>
    <row r="62" spans="1:30" s="30" customFormat="1">
      <c r="A62" s="391" t="s">
        <v>5</v>
      </c>
      <c r="B62" s="118"/>
      <c r="C62" s="259">
        <v>0</v>
      </c>
      <c r="D62" s="259">
        <f t="shared" si="56"/>
        <v>0</v>
      </c>
      <c r="E62" s="259">
        <f t="shared" ref="E62:N62" si="86">+D62</f>
        <v>0</v>
      </c>
      <c r="F62" s="259">
        <f t="shared" si="86"/>
        <v>0</v>
      </c>
      <c r="G62" s="259">
        <f t="shared" si="86"/>
        <v>0</v>
      </c>
      <c r="H62" s="259">
        <f t="shared" si="86"/>
        <v>0</v>
      </c>
      <c r="I62" s="259">
        <f t="shared" si="86"/>
        <v>0</v>
      </c>
      <c r="J62" s="259">
        <f t="shared" si="86"/>
        <v>0</v>
      </c>
      <c r="K62" s="259">
        <f t="shared" si="86"/>
        <v>0</v>
      </c>
      <c r="L62" s="259">
        <f t="shared" si="86"/>
        <v>0</v>
      </c>
      <c r="M62" s="259">
        <f t="shared" si="86"/>
        <v>0</v>
      </c>
      <c r="N62" s="259">
        <f t="shared" si="86"/>
        <v>0</v>
      </c>
      <c r="O62" s="371">
        <f t="shared" si="81"/>
        <v>0</v>
      </c>
      <c r="P62" s="119" t="str">
        <f t="shared" si="82"/>
        <v>Other</v>
      </c>
      <c r="Q62" s="118"/>
      <c r="R62" s="259">
        <f>+N62</f>
        <v>0</v>
      </c>
      <c r="S62" s="259">
        <f>+R62</f>
        <v>0</v>
      </c>
      <c r="T62" s="259">
        <f>+S62</f>
        <v>0</v>
      </c>
      <c r="U62" s="259">
        <f t="shared" ref="U62:AB62" si="87">+T62</f>
        <v>0</v>
      </c>
      <c r="V62" s="259">
        <f t="shared" si="87"/>
        <v>0</v>
      </c>
      <c r="W62" s="259">
        <f t="shared" si="87"/>
        <v>0</v>
      </c>
      <c r="X62" s="259">
        <f t="shared" si="87"/>
        <v>0</v>
      </c>
      <c r="Y62" s="259">
        <f t="shared" si="87"/>
        <v>0</v>
      </c>
      <c r="Z62" s="259">
        <f t="shared" si="87"/>
        <v>0</v>
      </c>
      <c r="AA62" s="259">
        <f t="shared" si="87"/>
        <v>0</v>
      </c>
      <c r="AB62" s="259">
        <f t="shared" si="87"/>
        <v>0</v>
      </c>
      <c r="AC62" s="259">
        <f>+AB62</f>
        <v>0</v>
      </c>
      <c r="AD62" s="371">
        <f t="shared" si="55"/>
        <v>0</v>
      </c>
    </row>
    <row r="63" spans="1:30" s="30" customFormat="1">
      <c r="A63" s="391" t="s">
        <v>5</v>
      </c>
      <c r="B63" s="118"/>
      <c r="C63" s="259">
        <v>0</v>
      </c>
      <c r="D63" s="259">
        <f t="shared" si="56"/>
        <v>0</v>
      </c>
      <c r="E63" s="259">
        <f t="shared" ref="E63:N63" si="88">+D63</f>
        <v>0</v>
      </c>
      <c r="F63" s="259">
        <f t="shared" si="88"/>
        <v>0</v>
      </c>
      <c r="G63" s="259">
        <f t="shared" si="88"/>
        <v>0</v>
      </c>
      <c r="H63" s="259">
        <f t="shared" si="88"/>
        <v>0</v>
      </c>
      <c r="I63" s="259">
        <f t="shared" si="88"/>
        <v>0</v>
      </c>
      <c r="J63" s="259">
        <f t="shared" si="88"/>
        <v>0</v>
      </c>
      <c r="K63" s="259">
        <f t="shared" si="88"/>
        <v>0</v>
      </c>
      <c r="L63" s="259">
        <f t="shared" si="88"/>
        <v>0</v>
      </c>
      <c r="M63" s="259">
        <f t="shared" si="88"/>
        <v>0</v>
      </c>
      <c r="N63" s="259">
        <f t="shared" si="88"/>
        <v>0</v>
      </c>
      <c r="O63" s="371">
        <f t="shared" si="81"/>
        <v>0</v>
      </c>
      <c r="P63" s="119" t="str">
        <f t="shared" si="82"/>
        <v>Other</v>
      </c>
      <c r="Q63" s="118"/>
      <c r="R63" s="259">
        <f>+N63</f>
        <v>0</v>
      </c>
      <c r="S63" s="259">
        <f>+R63</f>
        <v>0</v>
      </c>
      <c r="T63" s="259">
        <f>+S63</f>
        <v>0</v>
      </c>
      <c r="U63" s="259">
        <f t="shared" ref="U63:AB63" si="89">+T63</f>
        <v>0</v>
      </c>
      <c r="V63" s="259">
        <f>+U63</f>
        <v>0</v>
      </c>
      <c r="W63" s="259">
        <f t="shared" si="89"/>
        <v>0</v>
      </c>
      <c r="X63" s="259">
        <f t="shared" si="89"/>
        <v>0</v>
      </c>
      <c r="Y63" s="259">
        <f t="shared" si="89"/>
        <v>0</v>
      </c>
      <c r="Z63" s="259">
        <f t="shared" si="89"/>
        <v>0</v>
      </c>
      <c r="AA63" s="259">
        <f>+Z63</f>
        <v>0</v>
      </c>
      <c r="AB63" s="259">
        <f t="shared" si="89"/>
        <v>0</v>
      </c>
      <c r="AC63" s="259">
        <f>+AB63</f>
        <v>0</v>
      </c>
      <c r="AD63" s="371">
        <f t="shared" si="55"/>
        <v>0</v>
      </c>
    </row>
    <row r="64" spans="1:30" s="30" customFormat="1">
      <c r="A64" s="251" t="s">
        <v>129</v>
      </c>
      <c r="B64" s="250">
        <v>0</v>
      </c>
      <c r="C64" s="238">
        <f t="shared" ref="C64:N64" si="90">+$B64*(SUM(C50:C63)+C26+C39+C18)</f>
        <v>0</v>
      </c>
      <c r="D64" s="238">
        <f t="shared" si="90"/>
        <v>0</v>
      </c>
      <c r="E64" s="238">
        <f t="shared" si="90"/>
        <v>0</v>
      </c>
      <c r="F64" s="238">
        <f t="shared" si="90"/>
        <v>0</v>
      </c>
      <c r="G64" s="238">
        <f t="shared" si="90"/>
        <v>0</v>
      </c>
      <c r="H64" s="238">
        <f t="shared" si="90"/>
        <v>0</v>
      </c>
      <c r="I64" s="238">
        <f t="shared" si="90"/>
        <v>0</v>
      </c>
      <c r="J64" s="238">
        <f t="shared" si="90"/>
        <v>0</v>
      </c>
      <c r="K64" s="238">
        <f t="shared" si="90"/>
        <v>0</v>
      </c>
      <c r="L64" s="238">
        <f t="shared" si="90"/>
        <v>0</v>
      </c>
      <c r="M64" s="238">
        <f t="shared" si="90"/>
        <v>0</v>
      </c>
      <c r="N64" s="238">
        <f t="shared" si="90"/>
        <v>0</v>
      </c>
      <c r="O64" s="372">
        <f t="shared" si="81"/>
        <v>0</v>
      </c>
      <c r="P64" s="49" t="str">
        <f t="shared" si="82"/>
        <v>-&gt; Misc/Contingency</v>
      </c>
      <c r="Q64" s="250">
        <f>B64</f>
        <v>0</v>
      </c>
      <c r="R64" s="238">
        <f t="shared" ref="R64:AC64" si="91">+$Q64*(SUM(R50:R63)+R26+R39+R18)</f>
        <v>0</v>
      </c>
      <c r="S64" s="238">
        <f t="shared" si="91"/>
        <v>0</v>
      </c>
      <c r="T64" s="238">
        <f t="shared" si="91"/>
        <v>0</v>
      </c>
      <c r="U64" s="238">
        <f t="shared" si="91"/>
        <v>0</v>
      </c>
      <c r="V64" s="238">
        <f t="shared" si="91"/>
        <v>0</v>
      </c>
      <c r="W64" s="238">
        <f t="shared" si="91"/>
        <v>0</v>
      </c>
      <c r="X64" s="238">
        <f t="shared" si="91"/>
        <v>0</v>
      </c>
      <c r="Y64" s="238">
        <f t="shared" si="91"/>
        <v>0</v>
      </c>
      <c r="Z64" s="238">
        <f t="shared" si="91"/>
        <v>0</v>
      </c>
      <c r="AA64" s="238">
        <f t="shared" si="91"/>
        <v>0</v>
      </c>
      <c r="AB64" s="238">
        <f t="shared" si="91"/>
        <v>0</v>
      </c>
      <c r="AC64" s="238">
        <f t="shared" si="91"/>
        <v>0</v>
      </c>
      <c r="AD64" s="372">
        <f t="shared" si="55"/>
        <v>0</v>
      </c>
    </row>
    <row r="65" spans="1:30" s="30" customFormat="1">
      <c r="A65" s="60" t="s">
        <v>149</v>
      </c>
      <c r="B65" s="118"/>
      <c r="C65" s="33">
        <f t="shared" ref="C65:N65" si="92">SUM(C50:C64)</f>
        <v>725</v>
      </c>
      <c r="D65" s="33">
        <f t="shared" si="92"/>
        <v>725</v>
      </c>
      <c r="E65" s="33">
        <f t="shared" si="92"/>
        <v>725</v>
      </c>
      <c r="F65" s="33">
        <f t="shared" si="92"/>
        <v>725</v>
      </c>
      <c r="G65" s="33">
        <f t="shared" si="92"/>
        <v>725</v>
      </c>
      <c r="H65" s="33">
        <f t="shared" si="92"/>
        <v>725</v>
      </c>
      <c r="I65" s="33">
        <f t="shared" si="92"/>
        <v>745</v>
      </c>
      <c r="J65" s="33">
        <f t="shared" si="92"/>
        <v>745</v>
      </c>
      <c r="K65" s="33">
        <f t="shared" si="92"/>
        <v>745</v>
      </c>
      <c r="L65" s="33">
        <f t="shared" si="92"/>
        <v>745</v>
      </c>
      <c r="M65" s="33">
        <f t="shared" si="92"/>
        <v>745</v>
      </c>
      <c r="N65" s="33">
        <f t="shared" si="92"/>
        <v>745</v>
      </c>
      <c r="O65" s="374">
        <f t="shared" si="81"/>
        <v>8820</v>
      </c>
      <c r="P65" s="60" t="str">
        <f t="shared" si="82"/>
        <v>Total Administrative</v>
      </c>
      <c r="Q65" s="118"/>
      <c r="R65" s="33">
        <f t="shared" ref="R65:AC65" si="93">SUM(R50:R64)</f>
        <v>745</v>
      </c>
      <c r="S65" s="33">
        <f t="shared" si="93"/>
        <v>745</v>
      </c>
      <c r="T65" s="33">
        <f t="shared" si="93"/>
        <v>745</v>
      </c>
      <c r="U65" s="33">
        <f t="shared" si="93"/>
        <v>745</v>
      </c>
      <c r="V65" s="33">
        <f t="shared" si="93"/>
        <v>745</v>
      </c>
      <c r="W65" s="33">
        <f t="shared" si="93"/>
        <v>745</v>
      </c>
      <c r="X65" s="33">
        <f t="shared" si="93"/>
        <v>745</v>
      </c>
      <c r="Y65" s="33">
        <f t="shared" si="93"/>
        <v>745</v>
      </c>
      <c r="Z65" s="33">
        <f t="shared" si="93"/>
        <v>745</v>
      </c>
      <c r="AA65" s="33">
        <f t="shared" si="93"/>
        <v>745</v>
      </c>
      <c r="AB65" s="33">
        <f t="shared" si="93"/>
        <v>745</v>
      </c>
      <c r="AC65" s="33">
        <f t="shared" si="93"/>
        <v>745</v>
      </c>
      <c r="AD65" s="371">
        <f t="shared" si="55"/>
        <v>8940</v>
      </c>
    </row>
    <row r="66" spans="1:30" s="30" customFormat="1">
      <c r="A66" s="119"/>
      <c r="B66" s="118"/>
      <c r="C66" s="33"/>
      <c r="D66" s="33"/>
      <c r="E66" s="33"/>
      <c r="F66" s="33"/>
      <c r="G66" s="33"/>
      <c r="H66" s="33"/>
      <c r="I66" s="33"/>
      <c r="J66" s="33"/>
      <c r="K66" s="33"/>
      <c r="L66" s="33"/>
      <c r="M66" s="33"/>
      <c r="N66" s="33"/>
      <c r="O66" s="371"/>
      <c r="P66" s="119"/>
      <c r="Q66" s="118"/>
      <c r="R66" s="33"/>
      <c r="S66" s="33"/>
      <c r="T66" s="33"/>
      <c r="U66" s="33"/>
      <c r="V66" s="33"/>
      <c r="W66" s="33"/>
      <c r="X66" s="33"/>
      <c r="Y66" s="33"/>
      <c r="Z66" s="33"/>
      <c r="AA66" s="33"/>
      <c r="AB66" s="33"/>
      <c r="AC66" s="33"/>
      <c r="AD66" s="371"/>
    </row>
    <row r="67" spans="1:30" s="13" customFormat="1">
      <c r="A67" s="262"/>
      <c r="B67" s="66"/>
      <c r="C67" s="66"/>
      <c r="D67" s="66"/>
      <c r="E67" s="66"/>
      <c r="F67" s="66"/>
      <c r="G67" s="66"/>
      <c r="H67" s="66"/>
      <c r="I67" s="66"/>
      <c r="J67" s="66"/>
      <c r="K67" s="66"/>
      <c r="L67" s="66"/>
      <c r="M67" s="66"/>
      <c r="N67" s="66"/>
      <c r="O67" s="262"/>
      <c r="P67" s="263"/>
      <c r="Q67" s="66"/>
      <c r="R67" s="66"/>
      <c r="S67" s="66"/>
      <c r="T67" s="66"/>
      <c r="U67" s="66"/>
      <c r="V67" s="66"/>
      <c r="W67" s="66"/>
      <c r="X67" s="66"/>
      <c r="Y67" s="66"/>
      <c r="Z67" s="66"/>
      <c r="AA67" s="66"/>
      <c r="AB67" s="66"/>
      <c r="AC67" s="66"/>
      <c r="AD67" s="373"/>
    </row>
    <row r="68" spans="1:30" s="13" customFormat="1">
      <c r="A68" s="265" t="s">
        <v>132</v>
      </c>
      <c r="B68" s="261"/>
      <c r="C68" s="589">
        <f>+C18+C39+C47+C26+C65</f>
        <v>2950</v>
      </c>
      <c r="D68" s="589">
        <f t="shared" ref="D68:N68" si="94">+D18+D39+D47+D26+D65</f>
        <v>37406.666666666664</v>
      </c>
      <c r="E68" s="589">
        <f t="shared" si="94"/>
        <v>38582.5</v>
      </c>
      <c r="F68" s="589">
        <f t="shared" si="94"/>
        <v>38582.5</v>
      </c>
      <c r="G68" s="589">
        <f t="shared" si="94"/>
        <v>38582.5</v>
      </c>
      <c r="H68" s="589">
        <f t="shared" si="94"/>
        <v>43082.5</v>
      </c>
      <c r="I68" s="589">
        <f t="shared" si="94"/>
        <v>38602.5</v>
      </c>
      <c r="J68" s="589">
        <f t="shared" si="94"/>
        <v>38602.5</v>
      </c>
      <c r="K68" s="589">
        <f t="shared" si="94"/>
        <v>38602.5</v>
      </c>
      <c r="L68" s="589">
        <f t="shared" si="94"/>
        <v>38602.5</v>
      </c>
      <c r="M68" s="589">
        <f t="shared" si="94"/>
        <v>38602.5</v>
      </c>
      <c r="N68" s="589">
        <f t="shared" si="94"/>
        <v>38602.5</v>
      </c>
      <c r="O68" s="589">
        <f>SUM(C68:N68)</f>
        <v>430801.66666666663</v>
      </c>
      <c r="P68" s="398" t="str">
        <f>+A68</f>
        <v>Total Operating Expenses</v>
      </c>
      <c r="Q68" s="261"/>
      <c r="R68" s="589">
        <f>+R18+R39+R47+R26+R65</f>
        <v>3370</v>
      </c>
      <c r="S68" s="589">
        <f t="shared" ref="S68:AC68" si="95">+S18+S39+S47+S26+S65</f>
        <v>39002.5</v>
      </c>
      <c r="T68" s="589">
        <f t="shared" si="95"/>
        <v>39002.5</v>
      </c>
      <c r="U68" s="589">
        <f t="shared" si="95"/>
        <v>39002.5</v>
      </c>
      <c r="V68" s="589">
        <f t="shared" si="95"/>
        <v>39002.5</v>
      </c>
      <c r="W68" s="589">
        <f t="shared" si="95"/>
        <v>39002.5</v>
      </c>
      <c r="X68" s="589">
        <f t="shared" si="95"/>
        <v>39002.5</v>
      </c>
      <c r="Y68" s="589">
        <f t="shared" si="95"/>
        <v>39002.5</v>
      </c>
      <c r="Z68" s="589">
        <f t="shared" si="95"/>
        <v>39002.5</v>
      </c>
      <c r="AA68" s="589">
        <f t="shared" si="95"/>
        <v>39002.5</v>
      </c>
      <c r="AB68" s="589">
        <f t="shared" si="95"/>
        <v>39002.5</v>
      </c>
      <c r="AC68" s="589">
        <f t="shared" si="95"/>
        <v>38825</v>
      </c>
      <c r="AD68" s="589">
        <f>SUM(R68:AC68)</f>
        <v>432220</v>
      </c>
    </row>
    <row r="69" spans="1:30" s="13" customFormat="1">
      <c r="A69" s="262"/>
      <c r="B69" s="66"/>
      <c r="C69" s="66"/>
      <c r="D69" s="66"/>
      <c r="E69" s="66"/>
      <c r="F69" s="66"/>
      <c r="G69" s="66"/>
      <c r="H69" s="66"/>
      <c r="I69" s="66"/>
      <c r="J69" s="66"/>
      <c r="K69" s="66"/>
      <c r="L69" s="66"/>
      <c r="M69" s="66"/>
      <c r="N69" s="66"/>
      <c r="O69" s="66"/>
      <c r="P69" s="263"/>
      <c r="Q69" s="66"/>
      <c r="R69" s="66"/>
      <c r="S69" s="66"/>
      <c r="T69" s="66"/>
      <c r="U69" s="66"/>
      <c r="V69" s="66"/>
      <c r="W69" s="66"/>
      <c r="X69" s="66"/>
      <c r="Y69" s="66"/>
      <c r="Z69" s="66"/>
      <c r="AA69" s="66"/>
      <c r="AB69" s="66"/>
      <c r="AC69" s="66"/>
      <c r="AD69" s="264"/>
    </row>
  </sheetData>
  <phoneticPr fontId="0" type="noConversion"/>
  <pageMargins left="0.5" right="0.5" top="0.75" bottom="0.75" header="0.5" footer="0.5"/>
  <pageSetup scale="51" pageOrder="overThenDown" orientation="landscape" useFirstPageNumber="1"/>
  <headerFooter alignWithMargins="0">
    <oddFooter>&amp;R&amp;A  Page &amp;P</oddFooter>
  </headerFooter>
  <colBreaks count="1" manualBreakCount="1">
    <brk id="15" max="1048575" man="1"/>
  </colBreaks>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dimension ref="A1:AE52"/>
  <sheetViews>
    <sheetView zoomScale="50" zoomScaleNormal="50" zoomScaleSheetLayoutView="50" zoomScalePageLayoutView="50" workbookViewId="0">
      <selection activeCell="D16" sqref="D16"/>
    </sheetView>
  </sheetViews>
  <sheetFormatPr baseColWidth="10" defaultColWidth="8.625" defaultRowHeight="17" x14ac:dyDescent="0"/>
  <cols>
    <col min="1" max="1" width="22.5" customWidth="1"/>
    <col min="2" max="2" width="8.875" bestFit="1" customWidth="1"/>
    <col min="3" max="14" width="9.875" customWidth="1"/>
    <col min="15" max="15" width="11" bestFit="1" customWidth="1"/>
    <col min="16" max="16" width="22.375" customWidth="1"/>
    <col min="17" max="17" width="8.875" bestFit="1" customWidth="1"/>
    <col min="18" max="30" width="9.875" customWidth="1"/>
  </cols>
  <sheetData>
    <row r="1" spans="1:30">
      <c r="A1" s="23" t="str">
        <f>+'Staff &amp; Faculty'!A$1</f>
        <v>School Name</v>
      </c>
      <c r="B1" s="18"/>
      <c r="C1" s="18"/>
      <c r="D1" s="18"/>
      <c r="E1" s="18"/>
      <c r="F1" s="18"/>
      <c r="G1" s="18"/>
      <c r="H1" s="18"/>
      <c r="I1" s="18"/>
      <c r="J1" s="18"/>
      <c r="K1" s="18"/>
      <c r="L1" s="18"/>
      <c r="M1" s="18"/>
      <c r="N1" s="18"/>
      <c r="O1" s="63" t="str">
        <f>+'Staff &amp; Faculty'!O$1</f>
        <v>Draft 1.0</v>
      </c>
      <c r="P1" s="23" t="str">
        <f>+'Staff &amp; Faculty'!P$1</f>
        <v>School Name</v>
      </c>
      <c r="Q1" s="18"/>
      <c r="R1" s="18"/>
      <c r="S1" s="18"/>
      <c r="T1" s="18"/>
      <c r="U1" s="18"/>
      <c r="V1" s="18"/>
      <c r="W1" s="18"/>
      <c r="X1" s="18"/>
      <c r="Y1" s="18"/>
      <c r="Z1" s="18"/>
      <c r="AA1" s="18"/>
      <c r="AB1" s="18"/>
      <c r="AC1" s="18"/>
      <c r="AD1" s="63" t="str">
        <f>+'Staff &amp; Faculty'!AD$1</f>
        <v>Draft 1.0</v>
      </c>
    </row>
    <row r="2" spans="1:30" ht="21">
      <c r="A2" s="19" t="s">
        <v>168</v>
      </c>
      <c r="B2" s="18"/>
      <c r="C2" s="18"/>
      <c r="D2" s="18"/>
      <c r="E2" s="18"/>
      <c r="F2" s="18"/>
      <c r="G2" s="18"/>
      <c r="H2" s="97"/>
      <c r="I2" s="18"/>
      <c r="J2" s="18"/>
      <c r="K2" s="18"/>
      <c r="L2" s="18"/>
      <c r="M2" s="18"/>
      <c r="N2" s="24"/>
      <c r="O2" s="18"/>
      <c r="P2" s="19" t="str">
        <f>+A2</f>
        <v>EQUIPMENT (FIXED ASSETS)</v>
      </c>
      <c r="Q2" s="18"/>
      <c r="R2" s="18"/>
      <c r="S2" s="18"/>
      <c r="T2" s="18"/>
      <c r="U2" s="18"/>
      <c r="V2" s="18"/>
      <c r="W2" s="97"/>
      <c r="X2" s="18"/>
      <c r="Y2" s="18"/>
      <c r="Z2" s="18"/>
      <c r="AA2" s="18"/>
      <c r="AB2" s="18"/>
      <c r="AC2" s="24"/>
      <c r="AD2" s="18"/>
    </row>
    <row r="3" spans="1:30">
      <c r="A3" s="20">
        <f>+'Staff &amp; Faculty'!A$3</f>
        <v>2015</v>
      </c>
      <c r="B3" s="17"/>
      <c r="C3" s="17"/>
      <c r="D3" s="17"/>
      <c r="E3" s="17"/>
      <c r="F3" s="17"/>
      <c r="G3" s="17"/>
      <c r="H3" s="17"/>
      <c r="I3" s="17"/>
      <c r="J3" s="17"/>
      <c r="K3" s="17"/>
      <c r="L3" s="17"/>
      <c r="M3" s="17"/>
      <c r="N3" s="17"/>
      <c r="P3" s="20">
        <f>+'Staff &amp; Faculty'!P$3</f>
        <v>2016</v>
      </c>
      <c r="Q3" s="17"/>
      <c r="R3" s="17"/>
      <c r="S3" s="17"/>
      <c r="T3" s="17"/>
      <c r="U3" s="17"/>
      <c r="V3" s="17"/>
      <c r="W3" s="17"/>
      <c r="X3" s="17"/>
      <c r="Y3" s="17"/>
      <c r="Z3" s="17"/>
      <c r="AA3" s="17"/>
      <c r="AB3" s="17"/>
      <c r="AC3" s="17"/>
    </row>
    <row r="4" spans="1:30">
      <c r="A4" s="20"/>
      <c r="B4" s="17"/>
      <c r="C4" s="17"/>
      <c r="D4" s="17"/>
      <c r="E4" s="17"/>
      <c r="F4" s="17"/>
      <c r="G4" s="17"/>
      <c r="H4" s="17"/>
      <c r="I4" s="17"/>
      <c r="J4" s="17"/>
      <c r="K4" s="17"/>
      <c r="L4" s="17"/>
      <c r="M4" s="17"/>
      <c r="N4" s="17"/>
      <c r="P4" s="20"/>
      <c r="Q4" s="17"/>
      <c r="R4" s="17"/>
      <c r="S4" s="17"/>
      <c r="T4" s="17"/>
      <c r="U4" s="17"/>
      <c r="V4" s="17"/>
      <c r="W4" s="17"/>
      <c r="X4" s="17"/>
      <c r="Y4" s="17"/>
      <c r="Z4" s="17"/>
      <c r="AA4" s="17"/>
      <c r="AB4" s="17"/>
      <c r="AC4" s="17"/>
    </row>
    <row r="5" spans="1:30">
      <c r="A5" s="20"/>
      <c r="B5" s="17"/>
      <c r="C5" s="17"/>
      <c r="D5" s="17"/>
      <c r="E5" s="17"/>
      <c r="F5" s="17"/>
      <c r="G5" s="17"/>
      <c r="H5" s="17"/>
      <c r="I5" s="17"/>
      <c r="J5" s="17"/>
      <c r="K5" s="17"/>
      <c r="L5" s="17"/>
      <c r="M5" s="17"/>
      <c r="N5" s="17"/>
      <c r="P5" s="20"/>
      <c r="Q5" s="17"/>
      <c r="R5" s="17"/>
      <c r="S5" s="17"/>
      <c r="T5" s="17"/>
      <c r="U5" s="17"/>
      <c r="V5" s="17"/>
      <c r="W5" s="17"/>
      <c r="X5" s="17"/>
      <c r="Y5" s="17"/>
      <c r="Z5" s="17"/>
      <c r="AA5" s="17"/>
      <c r="AB5" s="17"/>
      <c r="AC5" s="17"/>
    </row>
    <row r="6" spans="1:30">
      <c r="A6" s="17"/>
      <c r="B6" s="36" t="s">
        <v>43</v>
      </c>
      <c r="C6" s="531" t="str">
        <f>IF(ISBLANK('Staff &amp; Faculty'!C$4),"",'Staff &amp; Faculty'!C$4)</f>
        <v>Month</v>
      </c>
      <c r="D6" s="531" t="str">
        <f>IF(ISBLANK('Staff &amp; Faculty'!D$4),"",'Staff &amp; Faculty'!D$4)</f>
        <v/>
      </c>
      <c r="E6" s="531" t="str">
        <f>IF(ISBLANK('Staff &amp; Faculty'!E$4),"",'Staff &amp; Faculty'!E$4)</f>
        <v/>
      </c>
      <c r="F6" s="531" t="str">
        <f>IF(ISBLANK('Staff &amp; Faculty'!F$4),"",'Staff &amp; Faculty'!F$4)</f>
        <v/>
      </c>
      <c r="G6" s="531" t="str">
        <f>IF(ISBLANK('Staff &amp; Faculty'!G$4),"",'Staff &amp; Faculty'!G$4)</f>
        <v/>
      </c>
      <c r="H6" s="531" t="str">
        <f>IF(ISBLANK('Staff &amp; Faculty'!H$4),"",'Staff &amp; Faculty'!H$4)</f>
        <v/>
      </c>
      <c r="I6" s="531" t="str">
        <f>IF(ISBLANK('Staff &amp; Faculty'!I$4),"",'Staff &amp; Faculty'!I$4)</f>
        <v/>
      </c>
      <c r="J6" s="531" t="str">
        <f>IF(ISBLANK('Staff &amp; Faculty'!J$4),"",'Staff &amp; Faculty'!J$4)</f>
        <v/>
      </c>
      <c r="K6" s="531" t="str">
        <f>IF(ISBLANK('Staff &amp; Faculty'!K$4),"",'Staff &amp; Faculty'!K$4)</f>
        <v/>
      </c>
      <c r="L6" s="531" t="str">
        <f>IF(ISBLANK('Staff &amp; Faculty'!L$4),"",'Staff &amp; Faculty'!L$4)</f>
        <v/>
      </c>
      <c r="M6" s="531" t="str">
        <f>IF(ISBLANK('Staff &amp; Faculty'!M$4),"",'Staff &amp; Faculty'!M$4)</f>
        <v/>
      </c>
      <c r="N6" s="531" t="str">
        <f>IF(ISBLANK('Staff &amp; Faculty'!N$4),"",'Staff &amp; Faculty'!N$4)</f>
        <v/>
      </c>
      <c r="O6" s="498"/>
      <c r="P6" s="17"/>
      <c r="Q6" s="36" t="s">
        <v>43</v>
      </c>
      <c r="R6" s="531" t="str">
        <f>IF(ISBLANK('Staff &amp; Faculty'!R$4),"",'Staff &amp; Faculty'!R$4)</f>
        <v>Month</v>
      </c>
      <c r="S6" s="531" t="str">
        <f>IF(ISBLANK('Staff &amp; Faculty'!S$4),"",'Staff &amp; Faculty'!S$4)</f>
        <v/>
      </c>
      <c r="T6" s="531" t="str">
        <f>IF(ISBLANK('Staff &amp; Faculty'!T$4),"",'Staff &amp; Faculty'!T$4)</f>
        <v/>
      </c>
      <c r="U6" s="531" t="str">
        <f>IF(ISBLANK('Staff &amp; Faculty'!U$4),"",'Staff &amp; Faculty'!U$4)</f>
        <v/>
      </c>
      <c r="V6" s="531" t="str">
        <f>IF(ISBLANK('Staff &amp; Faculty'!V$4),"",'Staff &amp; Faculty'!V$4)</f>
        <v/>
      </c>
      <c r="W6" s="531" t="str">
        <f>IF(ISBLANK('Staff &amp; Faculty'!W$4),"",'Staff &amp; Faculty'!W$4)</f>
        <v/>
      </c>
      <c r="X6" s="531" t="str">
        <f>IF(ISBLANK('Staff &amp; Faculty'!X$4),"",'Staff &amp; Faculty'!X$4)</f>
        <v/>
      </c>
      <c r="Y6" s="531" t="str">
        <f>IF(ISBLANK('Staff &amp; Faculty'!Y$4),"",'Staff &amp; Faculty'!Y$4)</f>
        <v/>
      </c>
      <c r="Z6" s="531" t="str">
        <f>IF(ISBLANK('Staff &amp; Faculty'!Z$4),"",'Staff &amp; Faculty'!Z$4)</f>
        <v/>
      </c>
      <c r="AA6" s="531" t="str">
        <f>IF(ISBLANK('Staff &amp; Faculty'!AA$4),"",'Staff &amp; Faculty'!AA$4)</f>
        <v/>
      </c>
      <c r="AB6" s="531" t="str">
        <f>IF(ISBLANK('Staff &amp; Faculty'!AB$4),"",'Staff &amp; Faculty'!AB$4)</f>
        <v/>
      </c>
      <c r="AC6" s="531" t="str">
        <f>IF(ISBLANK('Staff &amp; Faculty'!AC$4),"",'Staff &amp; Faculty'!AC$4)</f>
        <v/>
      </c>
      <c r="AD6" s="498"/>
    </row>
    <row r="7" spans="1:30" ht="18" thickBot="1">
      <c r="A7" s="26" t="s">
        <v>21</v>
      </c>
      <c r="B7" s="500" t="s">
        <v>52</v>
      </c>
      <c r="C7" s="532" t="str">
        <f>+'Staff &amp; Faculty'!C$5</f>
        <v>July</v>
      </c>
      <c r="D7" s="532" t="str">
        <f>+'Staff &amp; Faculty'!D$5</f>
        <v>Aug</v>
      </c>
      <c r="E7" s="532" t="str">
        <f>+'Staff &amp; Faculty'!E$5</f>
        <v>Sept</v>
      </c>
      <c r="F7" s="532" t="str">
        <f>+'Staff &amp; Faculty'!F$5</f>
        <v>Oct</v>
      </c>
      <c r="G7" s="532" t="str">
        <f>+'Staff &amp; Faculty'!G$5</f>
        <v>Nov</v>
      </c>
      <c r="H7" s="532" t="str">
        <f>+'Staff &amp; Faculty'!H$5</f>
        <v>Dec</v>
      </c>
      <c r="I7" s="532" t="str">
        <f>+'Staff &amp; Faculty'!I$5</f>
        <v>Jan</v>
      </c>
      <c r="J7" s="532" t="str">
        <f>+'Staff &amp; Faculty'!J$5</f>
        <v>Feb</v>
      </c>
      <c r="K7" s="532" t="str">
        <f>+'Staff &amp; Faculty'!K$5</f>
        <v>March</v>
      </c>
      <c r="L7" s="532" t="str">
        <f>+'Staff &amp; Faculty'!L$5</f>
        <v>April</v>
      </c>
      <c r="M7" s="532" t="str">
        <f>+'Staff &amp; Faculty'!M$5</f>
        <v>May</v>
      </c>
      <c r="N7" s="532" t="str">
        <f>+'Staff &amp; Faculty'!N$5</f>
        <v>June</v>
      </c>
      <c r="O7" s="533" t="s">
        <v>1</v>
      </c>
      <c r="P7" s="26" t="s">
        <v>21</v>
      </c>
      <c r="Q7" s="37" t="s">
        <v>52</v>
      </c>
      <c r="R7" s="532" t="str">
        <f>+'Staff &amp; Faculty'!R$5</f>
        <v>July</v>
      </c>
      <c r="S7" s="532" t="str">
        <f>+'Staff &amp; Faculty'!S$5</f>
        <v>Aug</v>
      </c>
      <c r="T7" s="532" t="str">
        <f>+'Staff &amp; Faculty'!T$5</f>
        <v>Sept</v>
      </c>
      <c r="U7" s="532" t="str">
        <f>+'Staff &amp; Faculty'!U$5</f>
        <v>Oct</v>
      </c>
      <c r="V7" s="532" t="str">
        <f>+'Staff &amp; Faculty'!V$5</f>
        <v>Nov</v>
      </c>
      <c r="W7" s="532" t="str">
        <f>+'Staff &amp; Faculty'!W$5</f>
        <v>Dec</v>
      </c>
      <c r="X7" s="532" t="str">
        <f>+'Staff &amp; Faculty'!X$5</f>
        <v>Jan</v>
      </c>
      <c r="Y7" s="532" t="str">
        <f>+'Staff &amp; Faculty'!Y$5</f>
        <v>Feb</v>
      </c>
      <c r="Z7" s="532" t="str">
        <f>+'Staff &amp; Faculty'!Z$5</f>
        <v>March</v>
      </c>
      <c r="AA7" s="532" t="str">
        <f>+'Staff &amp; Faculty'!AA$5</f>
        <v>April</v>
      </c>
      <c r="AB7" s="532" t="str">
        <f>+'Staff &amp; Faculty'!AB$5</f>
        <v>May</v>
      </c>
      <c r="AC7" s="532" t="str">
        <f>+'Staff &amp; Faculty'!AC$5</f>
        <v>June</v>
      </c>
      <c r="AD7" s="533" t="s">
        <v>1</v>
      </c>
    </row>
    <row r="8" spans="1:30" ht="10.5" customHeight="1">
      <c r="A8" s="384"/>
      <c r="B8" s="385"/>
      <c r="C8" s="386"/>
      <c r="D8" s="386"/>
      <c r="E8" s="386"/>
      <c r="F8" s="386"/>
      <c r="G8" s="386"/>
      <c r="H8" s="386"/>
      <c r="I8" s="386"/>
      <c r="J8" s="386"/>
      <c r="K8" s="386"/>
      <c r="L8" s="386"/>
      <c r="M8" s="386"/>
      <c r="N8" s="386"/>
      <c r="O8" s="387"/>
      <c r="P8" s="384"/>
      <c r="Q8" s="385"/>
      <c r="R8" s="386"/>
      <c r="S8" s="386"/>
      <c r="T8" s="386"/>
      <c r="U8" s="386"/>
      <c r="V8" s="386"/>
      <c r="W8" s="386"/>
      <c r="X8" s="386"/>
      <c r="Y8" s="386"/>
      <c r="Z8" s="386"/>
      <c r="AA8" s="386"/>
      <c r="AB8" s="386"/>
      <c r="AC8" s="386"/>
      <c r="AD8" s="387"/>
    </row>
    <row r="9" spans="1:30" ht="21">
      <c r="A9" s="19" t="s">
        <v>212</v>
      </c>
      <c r="C9" s="51">
        <v>0</v>
      </c>
      <c r="D9" s="51">
        <v>0</v>
      </c>
      <c r="E9" s="51">
        <v>0</v>
      </c>
      <c r="F9" s="51">
        <v>0</v>
      </c>
      <c r="G9" s="51">
        <v>0</v>
      </c>
      <c r="H9" s="51">
        <v>0</v>
      </c>
      <c r="I9" s="51">
        <v>0</v>
      </c>
      <c r="J9" s="51">
        <v>0</v>
      </c>
      <c r="K9" s="51">
        <v>0</v>
      </c>
      <c r="L9" s="51">
        <v>0</v>
      </c>
      <c r="M9" s="51">
        <v>0</v>
      </c>
      <c r="N9" s="51">
        <v>0</v>
      </c>
      <c r="O9" s="51">
        <f>SUM(C9:N9)</f>
        <v>0</v>
      </c>
      <c r="P9" s="359" t="str">
        <f>+A9</f>
        <v>LAND</v>
      </c>
      <c r="Q9" s="17"/>
      <c r="R9" s="51">
        <v>0</v>
      </c>
      <c r="S9" s="51">
        <v>0</v>
      </c>
      <c r="T9" s="51">
        <v>0</v>
      </c>
      <c r="U9" s="51">
        <v>0</v>
      </c>
      <c r="V9" s="51">
        <v>0</v>
      </c>
      <c r="W9" s="51">
        <v>0</v>
      </c>
      <c r="X9" s="51">
        <v>0</v>
      </c>
      <c r="Y9" s="51">
        <v>0</v>
      </c>
      <c r="Z9" s="51">
        <v>0</v>
      </c>
      <c r="AA9" s="51">
        <v>0</v>
      </c>
      <c r="AB9" s="51">
        <v>0</v>
      </c>
      <c r="AC9" s="51">
        <v>0</v>
      </c>
      <c r="AD9" s="51">
        <f>SUM(R9:AC9)</f>
        <v>0</v>
      </c>
    </row>
    <row r="10" spans="1:30">
      <c r="A10" s="17"/>
      <c r="B10" s="36"/>
      <c r="P10" s="17"/>
      <c r="Q10" s="36"/>
    </row>
    <row r="11" spans="1:30" ht="21">
      <c r="A11" s="19" t="s">
        <v>215</v>
      </c>
      <c r="B11" s="13"/>
      <c r="C11" s="31"/>
      <c r="D11" s="31"/>
      <c r="E11" s="31"/>
      <c r="F11" s="31"/>
      <c r="G11" s="31"/>
      <c r="H11" s="31"/>
      <c r="I11" s="31"/>
      <c r="J11" s="31"/>
      <c r="K11" s="31"/>
      <c r="L11" s="31"/>
      <c r="M11" s="31"/>
      <c r="N11" s="31"/>
      <c r="P11" s="19" t="str">
        <f>+A11</f>
        <v>BUILDINGS and IMPROVEMENTS</v>
      </c>
      <c r="Q11" s="13"/>
      <c r="R11" s="31"/>
      <c r="S11" s="31"/>
      <c r="T11" s="31"/>
      <c r="U11" s="31"/>
      <c r="V11" s="31"/>
      <c r="W11" s="31"/>
      <c r="X11" s="31"/>
      <c r="Y11" s="31"/>
      <c r="Z11" s="31"/>
      <c r="AA11" s="31"/>
      <c r="AB11" s="31"/>
      <c r="AC11" s="31"/>
    </row>
    <row r="12" spans="1:30" ht="17.25" customHeight="1">
      <c r="A12" s="50"/>
      <c r="B12" s="13"/>
      <c r="C12" s="82"/>
      <c r="D12" s="82"/>
      <c r="E12" s="82"/>
      <c r="F12" s="82"/>
      <c r="G12" s="82"/>
      <c r="H12" s="82"/>
      <c r="I12" s="82"/>
      <c r="J12" s="82"/>
      <c r="K12" s="82"/>
      <c r="L12" s="82"/>
      <c r="M12" s="82"/>
      <c r="N12" s="82"/>
      <c r="O12" s="60"/>
      <c r="P12" s="50"/>
      <c r="Q12" s="13"/>
      <c r="R12" s="82"/>
      <c r="S12" s="82"/>
      <c r="T12" s="82"/>
      <c r="U12" s="82"/>
      <c r="V12" s="82"/>
      <c r="W12" s="82"/>
      <c r="X12" s="82"/>
      <c r="Y12" s="82"/>
      <c r="Z12" s="82"/>
      <c r="AA12" s="82"/>
      <c r="AB12" s="82"/>
      <c r="AC12" s="82"/>
      <c r="AD12" s="60"/>
    </row>
    <row r="13" spans="1:30">
      <c r="A13" s="392" t="s">
        <v>213</v>
      </c>
      <c r="B13" s="375" t="s">
        <v>42</v>
      </c>
      <c r="C13" s="71">
        <v>0</v>
      </c>
      <c r="D13" s="71">
        <v>0</v>
      </c>
      <c r="E13" s="71">
        <v>0</v>
      </c>
      <c r="F13" s="71">
        <v>0</v>
      </c>
      <c r="G13" s="71">
        <v>0</v>
      </c>
      <c r="H13" s="71">
        <v>0</v>
      </c>
      <c r="I13" s="71">
        <v>0</v>
      </c>
      <c r="J13" s="71">
        <v>0</v>
      </c>
      <c r="K13" s="71">
        <v>0</v>
      </c>
      <c r="L13" s="71">
        <v>0</v>
      </c>
      <c r="M13" s="71">
        <v>0</v>
      </c>
      <c r="N13" s="71">
        <v>0</v>
      </c>
      <c r="O13" s="276">
        <f t="shared" ref="O13:O20" si="0">SUM(C13:N13)</f>
        <v>0</v>
      </c>
      <c r="P13" s="17" t="str">
        <f t="shared" ref="P13:P18" si="1">IF(A13="","",+A13)</f>
        <v>Building 1</v>
      </c>
      <c r="Q13" s="539" t="str">
        <f t="shared" ref="Q13:Q18" si="2">+B13</f>
        <v>P</v>
      </c>
      <c r="R13" s="71">
        <v>0</v>
      </c>
      <c r="S13" s="71">
        <v>0</v>
      </c>
      <c r="T13" s="71">
        <v>0</v>
      </c>
      <c r="U13" s="71">
        <v>0</v>
      </c>
      <c r="V13" s="71">
        <v>0</v>
      </c>
      <c r="W13" s="71">
        <v>0</v>
      </c>
      <c r="X13" s="71">
        <v>0</v>
      </c>
      <c r="Y13" s="71">
        <v>0</v>
      </c>
      <c r="Z13" s="71">
        <v>0</v>
      </c>
      <c r="AA13" s="71">
        <v>0</v>
      </c>
      <c r="AB13" s="71">
        <v>0</v>
      </c>
      <c r="AC13" s="71">
        <v>0</v>
      </c>
      <c r="AD13" s="276">
        <f t="shared" ref="AD13:AD20" si="3">SUM(R13:AC13)</f>
        <v>0</v>
      </c>
    </row>
    <row r="14" spans="1:30">
      <c r="A14" s="392" t="s">
        <v>410</v>
      </c>
      <c r="B14" s="375" t="s">
        <v>42</v>
      </c>
      <c r="C14" s="71">
        <v>0</v>
      </c>
      <c r="D14" s="71">
        <v>0</v>
      </c>
      <c r="E14" s="71">
        <v>0</v>
      </c>
      <c r="F14" s="71">
        <v>0</v>
      </c>
      <c r="G14" s="71">
        <v>0</v>
      </c>
      <c r="H14" s="71">
        <v>0</v>
      </c>
      <c r="I14" s="71">
        <v>0</v>
      </c>
      <c r="J14" s="71">
        <v>0</v>
      </c>
      <c r="K14" s="71">
        <v>0</v>
      </c>
      <c r="L14" s="71">
        <v>0</v>
      </c>
      <c r="M14" s="71">
        <v>0</v>
      </c>
      <c r="N14" s="71">
        <v>0</v>
      </c>
      <c r="O14" s="276">
        <f t="shared" si="0"/>
        <v>0</v>
      </c>
      <c r="P14" s="17" t="str">
        <f t="shared" si="1"/>
        <v>Improvement 1</v>
      </c>
      <c r="Q14" s="539" t="str">
        <f t="shared" si="2"/>
        <v>P</v>
      </c>
      <c r="R14" s="71">
        <v>0</v>
      </c>
      <c r="S14" s="71">
        <v>0</v>
      </c>
      <c r="T14" s="71">
        <v>0</v>
      </c>
      <c r="U14" s="71">
        <v>0</v>
      </c>
      <c r="V14" s="71">
        <v>0</v>
      </c>
      <c r="W14" s="71">
        <v>0</v>
      </c>
      <c r="X14" s="71">
        <v>0</v>
      </c>
      <c r="Y14" s="71">
        <v>0</v>
      </c>
      <c r="Z14" s="71">
        <v>0</v>
      </c>
      <c r="AA14" s="71">
        <v>0</v>
      </c>
      <c r="AB14" s="71">
        <v>0</v>
      </c>
      <c r="AC14" s="71">
        <v>0</v>
      </c>
      <c r="AD14" s="276">
        <f t="shared" si="3"/>
        <v>0</v>
      </c>
    </row>
    <row r="15" spans="1:30">
      <c r="A15" s="392" t="s">
        <v>411</v>
      </c>
      <c r="B15" s="375" t="s">
        <v>42</v>
      </c>
      <c r="C15" s="71">
        <v>0</v>
      </c>
      <c r="D15" s="71">
        <v>0</v>
      </c>
      <c r="E15" s="71">
        <v>0</v>
      </c>
      <c r="F15" s="71">
        <v>0</v>
      </c>
      <c r="G15" s="71">
        <v>0</v>
      </c>
      <c r="H15" s="71">
        <v>0</v>
      </c>
      <c r="I15" s="71">
        <v>0</v>
      </c>
      <c r="J15" s="71">
        <v>0</v>
      </c>
      <c r="K15" s="71">
        <v>0</v>
      </c>
      <c r="L15" s="71">
        <v>0</v>
      </c>
      <c r="M15" s="71">
        <v>0</v>
      </c>
      <c r="N15" s="71">
        <v>0</v>
      </c>
      <c r="O15" s="276">
        <f t="shared" si="0"/>
        <v>0</v>
      </c>
      <c r="P15" s="17" t="str">
        <f t="shared" si="1"/>
        <v>Improvement 2</v>
      </c>
      <c r="Q15" s="539" t="str">
        <f t="shared" si="2"/>
        <v>P</v>
      </c>
      <c r="R15" s="71">
        <v>0</v>
      </c>
      <c r="S15" s="71">
        <v>0</v>
      </c>
      <c r="T15" s="71">
        <v>0</v>
      </c>
      <c r="U15" s="71">
        <v>0</v>
      </c>
      <c r="V15" s="71">
        <v>0</v>
      </c>
      <c r="W15" s="71">
        <v>0</v>
      </c>
      <c r="X15" s="71">
        <v>0</v>
      </c>
      <c r="Y15" s="71">
        <v>0</v>
      </c>
      <c r="Z15" s="71">
        <v>0</v>
      </c>
      <c r="AA15" s="71">
        <v>0</v>
      </c>
      <c r="AB15" s="71">
        <v>0</v>
      </c>
      <c r="AC15" s="71">
        <v>0</v>
      </c>
      <c r="AD15" s="276">
        <f t="shared" si="3"/>
        <v>0</v>
      </c>
    </row>
    <row r="16" spans="1:30">
      <c r="A16" s="392" t="s">
        <v>412</v>
      </c>
      <c r="B16" s="375" t="s">
        <v>42</v>
      </c>
      <c r="C16" s="71">
        <v>0</v>
      </c>
      <c r="D16" s="71">
        <v>0</v>
      </c>
      <c r="E16" s="71">
        <v>0</v>
      </c>
      <c r="F16" s="71">
        <v>0</v>
      </c>
      <c r="G16" s="71">
        <v>0</v>
      </c>
      <c r="H16" s="71">
        <v>0</v>
      </c>
      <c r="I16" s="71">
        <v>0</v>
      </c>
      <c r="J16" s="71">
        <v>0</v>
      </c>
      <c r="K16" s="71">
        <v>0</v>
      </c>
      <c r="L16" s="71">
        <v>0</v>
      </c>
      <c r="M16" s="71">
        <v>0</v>
      </c>
      <c r="N16" s="71">
        <v>0</v>
      </c>
      <c r="O16" s="276">
        <f t="shared" si="0"/>
        <v>0</v>
      </c>
      <c r="P16" s="17" t="str">
        <f t="shared" si="1"/>
        <v>Improvement 3</v>
      </c>
      <c r="Q16" s="539" t="str">
        <f t="shared" si="2"/>
        <v>P</v>
      </c>
      <c r="R16" s="71">
        <v>0</v>
      </c>
      <c r="S16" s="71">
        <v>0</v>
      </c>
      <c r="T16" s="71">
        <v>0</v>
      </c>
      <c r="U16" s="71">
        <v>0</v>
      </c>
      <c r="V16" s="71">
        <v>0</v>
      </c>
      <c r="W16" s="71">
        <v>0</v>
      </c>
      <c r="X16" s="71">
        <v>0</v>
      </c>
      <c r="Y16" s="71">
        <v>0</v>
      </c>
      <c r="Z16" s="71">
        <v>0</v>
      </c>
      <c r="AA16" s="71">
        <v>0</v>
      </c>
      <c r="AB16" s="71">
        <v>0</v>
      </c>
      <c r="AC16" s="71">
        <v>0</v>
      </c>
      <c r="AD16" s="276">
        <f t="shared" si="3"/>
        <v>0</v>
      </c>
    </row>
    <row r="17" spans="1:30">
      <c r="A17" s="392" t="s">
        <v>413</v>
      </c>
      <c r="B17" s="375" t="s">
        <v>42</v>
      </c>
      <c r="C17" s="71">
        <v>0</v>
      </c>
      <c r="D17" s="71">
        <v>0</v>
      </c>
      <c r="E17" s="71">
        <v>0</v>
      </c>
      <c r="F17" s="71">
        <v>0</v>
      </c>
      <c r="G17" s="71">
        <v>0</v>
      </c>
      <c r="H17" s="71">
        <v>0</v>
      </c>
      <c r="I17" s="71">
        <v>0</v>
      </c>
      <c r="J17" s="71">
        <v>0</v>
      </c>
      <c r="K17" s="71">
        <v>0</v>
      </c>
      <c r="L17" s="71">
        <v>0</v>
      </c>
      <c r="M17" s="71">
        <v>0</v>
      </c>
      <c r="N17" s="71">
        <v>0</v>
      </c>
      <c r="O17" s="276">
        <f t="shared" si="0"/>
        <v>0</v>
      </c>
      <c r="P17" s="17" t="str">
        <f t="shared" si="1"/>
        <v>Improvement 4</v>
      </c>
      <c r="Q17" s="539" t="str">
        <f t="shared" si="2"/>
        <v>P</v>
      </c>
      <c r="R17" s="71">
        <v>0</v>
      </c>
      <c r="S17" s="71">
        <v>0</v>
      </c>
      <c r="T17" s="71">
        <v>0</v>
      </c>
      <c r="U17" s="71">
        <v>0</v>
      </c>
      <c r="V17" s="71">
        <v>0</v>
      </c>
      <c r="W17" s="71">
        <v>0</v>
      </c>
      <c r="X17" s="71">
        <v>0</v>
      </c>
      <c r="Y17" s="71">
        <v>0</v>
      </c>
      <c r="Z17" s="71">
        <v>0</v>
      </c>
      <c r="AA17" s="71">
        <v>0</v>
      </c>
      <c r="AB17" s="71">
        <v>0</v>
      </c>
      <c r="AC17" s="71">
        <v>0</v>
      </c>
      <c r="AD17" s="276">
        <f t="shared" si="3"/>
        <v>0</v>
      </c>
    </row>
    <row r="18" spans="1:30">
      <c r="A18" s="74" t="s">
        <v>414</v>
      </c>
      <c r="B18" s="376" t="s">
        <v>42</v>
      </c>
      <c r="C18" s="274">
        <v>0</v>
      </c>
      <c r="D18" s="71">
        <f>+C18</f>
        <v>0</v>
      </c>
      <c r="E18" s="71">
        <f>+D18</f>
        <v>0</v>
      </c>
      <c r="F18" s="71">
        <f>+E18</f>
        <v>0</v>
      </c>
      <c r="G18" s="71">
        <f>+F18</f>
        <v>0</v>
      </c>
      <c r="H18" s="71">
        <f>+G18</f>
        <v>0</v>
      </c>
      <c r="I18" s="71">
        <f t="shared" ref="I18:N18" si="4">+H18</f>
        <v>0</v>
      </c>
      <c r="J18" s="71">
        <f>+I18</f>
        <v>0</v>
      </c>
      <c r="K18" s="71">
        <f t="shared" si="4"/>
        <v>0</v>
      </c>
      <c r="L18" s="71">
        <f t="shared" si="4"/>
        <v>0</v>
      </c>
      <c r="M18" s="71">
        <f t="shared" si="4"/>
        <v>0</v>
      </c>
      <c r="N18" s="71">
        <f t="shared" si="4"/>
        <v>0</v>
      </c>
      <c r="O18" s="78">
        <f t="shared" si="0"/>
        <v>0</v>
      </c>
      <c r="P18" s="56" t="str">
        <f t="shared" si="1"/>
        <v>Improvement 5</v>
      </c>
      <c r="Q18" s="540" t="str">
        <f t="shared" si="2"/>
        <v>P</v>
      </c>
      <c r="R18" s="71">
        <v>0</v>
      </c>
      <c r="S18" s="71">
        <f t="shared" ref="S18:AC18" si="5">+R18</f>
        <v>0</v>
      </c>
      <c r="T18" s="71">
        <f t="shared" si="5"/>
        <v>0</v>
      </c>
      <c r="U18" s="71">
        <f t="shared" si="5"/>
        <v>0</v>
      </c>
      <c r="V18" s="71">
        <f t="shared" si="5"/>
        <v>0</v>
      </c>
      <c r="W18" s="71">
        <f t="shared" si="5"/>
        <v>0</v>
      </c>
      <c r="X18" s="71">
        <f t="shared" si="5"/>
        <v>0</v>
      </c>
      <c r="Y18" s="71">
        <f t="shared" si="5"/>
        <v>0</v>
      </c>
      <c r="Z18" s="71">
        <f t="shared" si="5"/>
        <v>0</v>
      </c>
      <c r="AA18" s="71">
        <f t="shared" si="5"/>
        <v>0</v>
      </c>
      <c r="AB18" s="71">
        <f t="shared" si="5"/>
        <v>0</v>
      </c>
      <c r="AC18" s="71">
        <f t="shared" si="5"/>
        <v>0</v>
      </c>
      <c r="AD18" s="78">
        <f t="shared" si="3"/>
        <v>0</v>
      </c>
    </row>
    <row r="19" spans="1:30">
      <c r="A19" t="s">
        <v>223</v>
      </c>
      <c r="B19" s="51"/>
      <c r="C19" s="75">
        <f>IF($B13="P",C13,0)+IF($B14="P",C14,0)+IF($B15="P",C15,0)+IF($B16="P",C16,0)+IF($B17="P",C17,0)+IF($B18="P",C18,0)</f>
        <v>0</v>
      </c>
      <c r="D19" s="76">
        <f t="shared" ref="D19:N19" si="6">IF($B13="P",D13,0)+IF($B14="P",D14,0)+IF($B15="P",D15,0)+IF($B16="P",D16,0)+IF($B17="P",D17,0)+IF($B18="P",D18,0)</f>
        <v>0</v>
      </c>
      <c r="E19" s="76">
        <f t="shared" si="6"/>
        <v>0</v>
      </c>
      <c r="F19" s="76">
        <f t="shared" si="6"/>
        <v>0</v>
      </c>
      <c r="G19" s="76">
        <f t="shared" si="6"/>
        <v>0</v>
      </c>
      <c r="H19" s="76">
        <f t="shared" si="6"/>
        <v>0</v>
      </c>
      <c r="I19" s="76">
        <f t="shared" si="6"/>
        <v>0</v>
      </c>
      <c r="J19" s="76">
        <f t="shared" si="6"/>
        <v>0</v>
      </c>
      <c r="K19" s="76">
        <f t="shared" si="6"/>
        <v>0</v>
      </c>
      <c r="L19" s="76">
        <f t="shared" si="6"/>
        <v>0</v>
      </c>
      <c r="M19" s="76">
        <f t="shared" si="6"/>
        <v>0</v>
      </c>
      <c r="N19" s="77">
        <f t="shared" si="6"/>
        <v>0</v>
      </c>
      <c r="O19" s="51">
        <f t="shared" si="0"/>
        <v>0</v>
      </c>
      <c r="P19" t="s">
        <v>44</v>
      </c>
      <c r="Q19" s="279"/>
      <c r="R19" s="75">
        <f t="shared" ref="R19:AC19" si="7">IF($B13="P",R13,0)+IF($B14="P",R14,0)+IF($B15="P",R15,0)+IF($B16="P",R16,0)+IF($B17="P",R17,0)+IF($B18="P",R18,0)</f>
        <v>0</v>
      </c>
      <c r="S19" s="76">
        <f t="shared" si="7"/>
        <v>0</v>
      </c>
      <c r="T19" s="76">
        <f t="shared" si="7"/>
        <v>0</v>
      </c>
      <c r="U19" s="76">
        <f t="shared" si="7"/>
        <v>0</v>
      </c>
      <c r="V19" s="76">
        <f t="shared" si="7"/>
        <v>0</v>
      </c>
      <c r="W19" s="76">
        <f t="shared" si="7"/>
        <v>0</v>
      </c>
      <c r="X19" s="76">
        <f t="shared" si="7"/>
        <v>0</v>
      </c>
      <c r="Y19" s="76">
        <f t="shared" si="7"/>
        <v>0</v>
      </c>
      <c r="Z19" s="76">
        <f t="shared" si="7"/>
        <v>0</v>
      </c>
      <c r="AA19" s="76">
        <f t="shared" si="7"/>
        <v>0</v>
      </c>
      <c r="AB19" s="76">
        <f t="shared" si="7"/>
        <v>0</v>
      </c>
      <c r="AC19" s="77">
        <f t="shared" si="7"/>
        <v>0</v>
      </c>
      <c r="AD19" s="51">
        <f t="shared" si="3"/>
        <v>0</v>
      </c>
    </row>
    <row r="20" spans="1:30">
      <c r="A20" t="s">
        <v>224</v>
      </c>
      <c r="B20" s="13"/>
      <c r="C20" s="78">
        <f>IF($B13="L",C13,0)+IF($B14="L",C14,0)+IF($B15="L",C15,0)+IF($B16="L",C16,0)+IF($B17="L",C17,0)+IF($B18="L",C18,0)</f>
        <v>0</v>
      </c>
      <c r="D20" s="70">
        <f t="shared" ref="D20:N20" si="8">IF($B13="L",D13,0)+IF($B14="L",D14,0)+IF($B15="L",D15,0)+IF($B16="L",D16,0)+IF($B17="L",D17,0)+IF($B18="L",D18,0)</f>
        <v>0</v>
      </c>
      <c r="E20" s="70">
        <f t="shared" si="8"/>
        <v>0</v>
      </c>
      <c r="F20" s="70">
        <f t="shared" si="8"/>
        <v>0</v>
      </c>
      <c r="G20" s="70">
        <f t="shared" si="8"/>
        <v>0</v>
      </c>
      <c r="H20" s="70">
        <f t="shared" si="8"/>
        <v>0</v>
      </c>
      <c r="I20" s="70">
        <f t="shared" si="8"/>
        <v>0</v>
      </c>
      <c r="J20" s="70">
        <f t="shared" si="8"/>
        <v>0</v>
      </c>
      <c r="K20" s="70">
        <f t="shared" si="8"/>
        <v>0</v>
      </c>
      <c r="L20" s="70">
        <f t="shared" si="8"/>
        <v>0</v>
      </c>
      <c r="M20" s="70">
        <f t="shared" si="8"/>
        <v>0</v>
      </c>
      <c r="N20" s="79">
        <f t="shared" si="8"/>
        <v>0</v>
      </c>
      <c r="O20" s="51">
        <f t="shared" si="0"/>
        <v>0</v>
      </c>
      <c r="P20" t="s">
        <v>45</v>
      </c>
      <c r="Q20" s="17"/>
      <c r="R20" s="78">
        <f>IF($B13="L",R13,0)+IF($B14="L",R14,0)+IF($B15="L",R15,0)+IF($B16="L",R16,0)+IF($B17="L",R17,0)+IF($B18="L",R18,0)</f>
        <v>0</v>
      </c>
      <c r="S20" s="70">
        <f t="shared" ref="S20:AC20" si="9">IF($B13="L",S13,0)+IF($B14="L",S14,0)+IF($B15="L",S15,0)+IF($B16="L",S16,0)+IF($B17="L",S17,0)+IF($B18="L",S18,0)</f>
        <v>0</v>
      </c>
      <c r="T20" s="70">
        <f t="shared" si="9"/>
        <v>0</v>
      </c>
      <c r="U20" s="70">
        <f t="shared" si="9"/>
        <v>0</v>
      </c>
      <c r="V20" s="70">
        <f t="shared" si="9"/>
        <v>0</v>
      </c>
      <c r="W20" s="70">
        <f t="shared" si="9"/>
        <v>0</v>
      </c>
      <c r="X20" s="70">
        <f t="shared" si="9"/>
        <v>0</v>
      </c>
      <c r="Y20" s="70">
        <f t="shared" si="9"/>
        <v>0</v>
      </c>
      <c r="Z20" s="70">
        <f t="shared" si="9"/>
        <v>0</v>
      </c>
      <c r="AA20" s="70">
        <f t="shared" si="9"/>
        <v>0</v>
      </c>
      <c r="AB20" s="70">
        <f t="shared" si="9"/>
        <v>0</v>
      </c>
      <c r="AC20" s="79">
        <f t="shared" si="9"/>
        <v>0</v>
      </c>
      <c r="AD20" s="51">
        <f t="shared" si="3"/>
        <v>0</v>
      </c>
    </row>
    <row r="21" spans="1:30">
      <c r="C21" s="51"/>
      <c r="D21" s="51"/>
      <c r="E21" s="51"/>
      <c r="F21" s="51"/>
      <c r="G21" s="51"/>
      <c r="H21" s="51"/>
      <c r="I21" s="51"/>
      <c r="J21" s="51"/>
      <c r="K21" s="51"/>
      <c r="L21" s="51"/>
      <c r="M21" s="51"/>
      <c r="N21" s="51"/>
      <c r="O21" s="51"/>
      <c r="Q21" s="17"/>
      <c r="R21" s="51"/>
      <c r="S21" s="51"/>
      <c r="T21" s="51"/>
      <c r="U21" s="51"/>
      <c r="V21" s="51"/>
      <c r="W21" s="51"/>
      <c r="X21" s="51"/>
      <c r="Y21" s="51"/>
      <c r="Z21" s="51"/>
      <c r="AA21" s="51"/>
      <c r="AB21" s="51"/>
      <c r="AC21" s="51"/>
      <c r="AD21" s="51"/>
    </row>
    <row r="22" spans="1:30">
      <c r="A22" s="384"/>
      <c r="B22" s="385"/>
      <c r="C22" s="13"/>
      <c r="D22" s="13"/>
      <c r="E22" s="13"/>
      <c r="F22" s="13"/>
      <c r="G22" s="13"/>
      <c r="H22" s="13"/>
      <c r="I22" s="13"/>
      <c r="J22" s="13"/>
      <c r="K22" s="13"/>
      <c r="L22" s="13"/>
      <c r="M22" s="13"/>
      <c r="N22" s="13"/>
      <c r="P22" s="384"/>
      <c r="Q22" s="385"/>
      <c r="R22" s="13"/>
      <c r="S22" s="13"/>
      <c r="T22" s="13"/>
      <c r="U22" s="13"/>
      <c r="V22" s="13"/>
      <c r="W22" s="13"/>
      <c r="X22" s="13"/>
      <c r="Y22" s="13"/>
      <c r="Z22" s="13"/>
      <c r="AA22" s="13"/>
      <c r="AB22" s="13"/>
      <c r="AC22" s="13"/>
    </row>
    <row r="23" spans="1:30" ht="21">
      <c r="A23" s="19" t="s">
        <v>146</v>
      </c>
      <c r="B23" s="13"/>
      <c r="C23" s="379"/>
      <c r="D23" s="379"/>
      <c r="E23" s="379"/>
      <c r="F23" s="379"/>
      <c r="G23" s="379"/>
      <c r="H23" s="379"/>
      <c r="I23" s="379"/>
      <c r="J23" s="379"/>
      <c r="K23" s="379"/>
      <c r="L23" s="379"/>
      <c r="M23" s="379"/>
      <c r="N23" s="379"/>
      <c r="P23" s="359" t="str">
        <f>+A23</f>
        <v>FURNITURE &amp; FIXTURES</v>
      </c>
      <c r="Q23" s="30"/>
      <c r="R23" s="379"/>
      <c r="S23" s="379"/>
      <c r="T23" s="379"/>
      <c r="U23" s="379"/>
      <c r="V23" s="379"/>
      <c r="W23" s="379"/>
      <c r="X23" s="379"/>
      <c r="Y23" s="379"/>
      <c r="Z23" s="379"/>
      <c r="AA23" s="379"/>
      <c r="AB23" s="379"/>
      <c r="AC23" s="379"/>
    </row>
    <row r="24" spans="1:30">
      <c r="A24" s="73" t="s">
        <v>415</v>
      </c>
      <c r="B24" s="375" t="s">
        <v>42</v>
      </c>
      <c r="C24" s="71">
        <v>0</v>
      </c>
      <c r="D24" s="71">
        <v>0</v>
      </c>
      <c r="E24" s="71">
        <v>0</v>
      </c>
      <c r="F24" s="71">
        <v>0</v>
      </c>
      <c r="G24" s="71">
        <v>0</v>
      </c>
      <c r="H24" s="71">
        <v>0</v>
      </c>
      <c r="I24" s="71">
        <v>0</v>
      </c>
      <c r="J24" s="71">
        <v>0</v>
      </c>
      <c r="K24" s="71">
        <v>0</v>
      </c>
      <c r="L24" s="71">
        <v>0</v>
      </c>
      <c r="M24" s="71">
        <v>0</v>
      </c>
      <c r="N24" s="71">
        <v>0</v>
      </c>
      <c r="O24" s="276">
        <f t="shared" ref="O24:O39" si="10">SUM(C24:N24)</f>
        <v>0</v>
      </c>
      <c r="P24" s="17" t="str">
        <f>IF(A24="","",+A24)</f>
        <v>Bus</v>
      </c>
      <c r="Q24" s="394" t="str">
        <f>+B24</f>
        <v>P</v>
      </c>
      <c r="R24" s="71">
        <v>0</v>
      </c>
      <c r="S24" s="71">
        <v>0</v>
      </c>
      <c r="T24" s="71">
        <v>0</v>
      </c>
      <c r="U24" s="71">
        <v>0</v>
      </c>
      <c r="V24" s="71">
        <v>0</v>
      </c>
      <c r="W24" s="71">
        <v>0</v>
      </c>
      <c r="X24" s="71">
        <v>0</v>
      </c>
      <c r="Y24" s="71">
        <v>0</v>
      </c>
      <c r="Z24" s="71">
        <v>0</v>
      </c>
      <c r="AA24" s="71">
        <v>0</v>
      </c>
      <c r="AB24" s="71">
        <v>0</v>
      </c>
      <c r="AC24" s="71">
        <v>0</v>
      </c>
      <c r="AD24" s="276">
        <f t="shared" ref="AD24:AD39" si="11">SUM(R24:AC24)</f>
        <v>0</v>
      </c>
    </row>
    <row r="25" spans="1:30">
      <c r="A25" s="73" t="s">
        <v>125</v>
      </c>
      <c r="B25" s="375" t="s">
        <v>42</v>
      </c>
      <c r="C25" s="71">
        <v>0</v>
      </c>
      <c r="D25" s="71">
        <v>0</v>
      </c>
      <c r="E25" s="71">
        <v>0</v>
      </c>
      <c r="F25" s="71">
        <v>0</v>
      </c>
      <c r="G25" s="71">
        <v>0</v>
      </c>
      <c r="H25" s="71">
        <v>0</v>
      </c>
      <c r="I25" s="71">
        <v>0</v>
      </c>
      <c r="J25" s="71">
        <v>0</v>
      </c>
      <c r="K25" s="71">
        <v>0</v>
      </c>
      <c r="L25" s="71">
        <v>0</v>
      </c>
      <c r="M25" s="71">
        <v>0</v>
      </c>
      <c r="N25" s="71">
        <v>0</v>
      </c>
      <c r="O25" s="276">
        <f t="shared" si="10"/>
        <v>0</v>
      </c>
      <c r="P25" s="17" t="str">
        <f t="shared" ref="P25:P39" si="12">IF(A25="","",+A25)</f>
        <v>Phone System</v>
      </c>
      <c r="Q25" s="394" t="str">
        <f t="shared" ref="Q25:Q39" si="13">+B25</f>
        <v>P</v>
      </c>
      <c r="R25" s="71">
        <v>0</v>
      </c>
      <c r="S25" s="71">
        <v>0</v>
      </c>
      <c r="T25" s="71">
        <v>0</v>
      </c>
      <c r="U25" s="71">
        <v>0</v>
      </c>
      <c r="V25" s="71">
        <v>0</v>
      </c>
      <c r="W25" s="71">
        <v>0</v>
      </c>
      <c r="X25" s="71">
        <v>0</v>
      </c>
      <c r="Y25" s="71">
        <v>0</v>
      </c>
      <c r="Z25" s="71">
        <v>0</v>
      </c>
      <c r="AA25" s="71">
        <v>0</v>
      </c>
      <c r="AB25" s="71">
        <v>0</v>
      </c>
      <c r="AC25" s="71">
        <v>0</v>
      </c>
      <c r="AD25" s="276">
        <f t="shared" si="11"/>
        <v>0</v>
      </c>
    </row>
    <row r="26" spans="1:30">
      <c r="A26" s="73" t="s">
        <v>124</v>
      </c>
      <c r="B26" s="375" t="s">
        <v>42</v>
      </c>
      <c r="C26" s="71">
        <v>0</v>
      </c>
      <c r="D26" s="71">
        <v>0</v>
      </c>
      <c r="E26" s="71">
        <v>0</v>
      </c>
      <c r="F26" s="71">
        <v>0</v>
      </c>
      <c r="G26" s="71">
        <v>0</v>
      </c>
      <c r="H26" s="71">
        <v>0</v>
      </c>
      <c r="I26" s="71">
        <v>0</v>
      </c>
      <c r="J26" s="71">
        <v>0</v>
      </c>
      <c r="K26" s="71">
        <v>0</v>
      </c>
      <c r="L26" s="71">
        <v>0</v>
      </c>
      <c r="M26" s="71">
        <v>0</v>
      </c>
      <c r="N26" s="71">
        <v>0</v>
      </c>
      <c r="O26" s="276">
        <f t="shared" si="10"/>
        <v>0</v>
      </c>
      <c r="P26" s="17" t="str">
        <f t="shared" si="12"/>
        <v>Fax Machine</v>
      </c>
      <c r="Q26" s="394" t="str">
        <f t="shared" si="13"/>
        <v>P</v>
      </c>
      <c r="R26" s="71">
        <v>0</v>
      </c>
      <c r="S26" s="71">
        <v>0</v>
      </c>
      <c r="T26" s="71">
        <v>0</v>
      </c>
      <c r="U26" s="71">
        <v>0</v>
      </c>
      <c r="V26" s="71">
        <v>0</v>
      </c>
      <c r="W26" s="71">
        <v>0</v>
      </c>
      <c r="X26" s="71">
        <v>0</v>
      </c>
      <c r="Y26" s="71">
        <v>0</v>
      </c>
      <c r="Z26" s="71">
        <v>0</v>
      </c>
      <c r="AA26" s="71">
        <v>0</v>
      </c>
      <c r="AB26" s="71">
        <v>0</v>
      </c>
      <c r="AC26" s="71">
        <v>0</v>
      </c>
      <c r="AD26" s="276">
        <f t="shared" si="11"/>
        <v>0</v>
      </c>
    </row>
    <row r="27" spans="1:30">
      <c r="A27" s="73" t="s">
        <v>126</v>
      </c>
      <c r="B27" s="375" t="s">
        <v>42</v>
      </c>
      <c r="C27" s="71">
        <v>0</v>
      </c>
      <c r="D27" s="71">
        <v>0</v>
      </c>
      <c r="E27" s="71">
        <v>0</v>
      </c>
      <c r="F27" s="71">
        <v>0</v>
      </c>
      <c r="G27" s="71">
        <v>0</v>
      </c>
      <c r="H27" s="71">
        <v>0</v>
      </c>
      <c r="I27" s="71">
        <v>0</v>
      </c>
      <c r="J27" s="71">
        <v>0</v>
      </c>
      <c r="K27" s="71">
        <v>0</v>
      </c>
      <c r="L27" s="71">
        <v>0</v>
      </c>
      <c r="M27" s="71">
        <v>0</v>
      </c>
      <c r="N27" s="71">
        <v>0</v>
      </c>
      <c r="O27" s="276">
        <f t="shared" si="10"/>
        <v>0</v>
      </c>
      <c r="P27" s="17" t="str">
        <f t="shared" si="12"/>
        <v>Office Furniture</v>
      </c>
      <c r="Q27" s="394" t="str">
        <f t="shared" si="13"/>
        <v>P</v>
      </c>
      <c r="R27" s="71">
        <v>0</v>
      </c>
      <c r="S27" s="71">
        <v>0</v>
      </c>
      <c r="T27" s="71">
        <v>0</v>
      </c>
      <c r="U27" s="71">
        <v>0</v>
      </c>
      <c r="V27" s="71">
        <v>0</v>
      </c>
      <c r="W27" s="71">
        <v>0</v>
      </c>
      <c r="X27" s="71">
        <v>0</v>
      </c>
      <c r="Y27" s="71">
        <v>0</v>
      </c>
      <c r="Z27" s="71">
        <v>0</v>
      </c>
      <c r="AA27" s="71">
        <v>0</v>
      </c>
      <c r="AB27" s="71">
        <v>0</v>
      </c>
      <c r="AC27" s="71">
        <v>0</v>
      </c>
      <c r="AD27" s="276">
        <f t="shared" si="11"/>
        <v>0</v>
      </c>
    </row>
    <row r="28" spans="1:30">
      <c r="A28" s="73" t="s">
        <v>127</v>
      </c>
      <c r="B28" s="375" t="s">
        <v>42</v>
      </c>
      <c r="C28" s="71">
        <v>0</v>
      </c>
      <c r="D28" s="71">
        <v>0</v>
      </c>
      <c r="E28" s="71">
        <v>0</v>
      </c>
      <c r="F28" s="71">
        <v>0</v>
      </c>
      <c r="G28" s="71">
        <v>0</v>
      </c>
      <c r="H28" s="71">
        <v>0</v>
      </c>
      <c r="I28" s="71">
        <v>0</v>
      </c>
      <c r="J28" s="71">
        <v>0</v>
      </c>
      <c r="K28" s="71">
        <v>0</v>
      </c>
      <c r="L28" s="71">
        <v>0</v>
      </c>
      <c r="M28" s="71">
        <v>0</v>
      </c>
      <c r="N28" s="71">
        <v>0</v>
      </c>
      <c r="O28" s="276">
        <f t="shared" si="10"/>
        <v>0</v>
      </c>
      <c r="P28" s="17" t="str">
        <f t="shared" si="12"/>
        <v>Wall Art</v>
      </c>
      <c r="Q28" s="394" t="str">
        <f t="shared" si="13"/>
        <v>P</v>
      </c>
      <c r="R28" s="71">
        <v>0</v>
      </c>
      <c r="S28" s="71">
        <v>0</v>
      </c>
      <c r="T28" s="71">
        <v>0</v>
      </c>
      <c r="U28" s="71">
        <v>0</v>
      </c>
      <c r="V28" s="71">
        <v>0</v>
      </c>
      <c r="W28" s="71">
        <v>0</v>
      </c>
      <c r="X28" s="71">
        <v>0</v>
      </c>
      <c r="Y28" s="71">
        <v>0</v>
      </c>
      <c r="Z28" s="71">
        <v>0</v>
      </c>
      <c r="AA28" s="71">
        <v>0</v>
      </c>
      <c r="AB28" s="71">
        <v>0</v>
      </c>
      <c r="AC28" s="71">
        <v>0</v>
      </c>
      <c r="AD28" s="276">
        <f t="shared" si="11"/>
        <v>0</v>
      </c>
    </row>
    <row r="29" spans="1:30">
      <c r="A29" s="73" t="s">
        <v>128</v>
      </c>
      <c r="B29" s="375" t="s">
        <v>42</v>
      </c>
      <c r="C29" s="71">
        <v>0</v>
      </c>
      <c r="D29" s="71">
        <v>0</v>
      </c>
      <c r="E29" s="71">
        <v>0</v>
      </c>
      <c r="F29" s="71">
        <v>0</v>
      </c>
      <c r="G29" s="71">
        <v>0</v>
      </c>
      <c r="H29" s="71">
        <v>0</v>
      </c>
      <c r="I29" s="71">
        <v>0</v>
      </c>
      <c r="J29" s="71">
        <v>0</v>
      </c>
      <c r="K29" s="71">
        <v>0</v>
      </c>
      <c r="L29" s="71">
        <v>0</v>
      </c>
      <c r="M29" s="71">
        <v>0</v>
      </c>
      <c r="N29" s="71">
        <v>0</v>
      </c>
      <c r="O29" s="276">
        <f t="shared" si="10"/>
        <v>0</v>
      </c>
      <c r="P29" s="17" t="str">
        <f t="shared" si="12"/>
        <v>Conference Room</v>
      </c>
      <c r="Q29" s="394" t="str">
        <f t="shared" si="13"/>
        <v>P</v>
      </c>
      <c r="R29" s="71">
        <v>0</v>
      </c>
      <c r="S29" s="71">
        <v>0</v>
      </c>
      <c r="T29" s="71">
        <v>0</v>
      </c>
      <c r="U29" s="71">
        <v>0</v>
      </c>
      <c r="V29" s="71">
        <v>0</v>
      </c>
      <c r="W29" s="71">
        <v>0</v>
      </c>
      <c r="X29" s="71">
        <v>0</v>
      </c>
      <c r="Y29" s="71">
        <v>0</v>
      </c>
      <c r="Z29" s="71">
        <v>0</v>
      </c>
      <c r="AA29" s="71">
        <v>0</v>
      </c>
      <c r="AB29" s="71">
        <v>0</v>
      </c>
      <c r="AC29" s="71">
        <v>0</v>
      </c>
      <c r="AD29" s="276">
        <f t="shared" si="11"/>
        <v>0</v>
      </c>
    </row>
    <row r="30" spans="1:30">
      <c r="A30" s="73" t="s">
        <v>123</v>
      </c>
      <c r="B30" s="375" t="s">
        <v>134</v>
      </c>
      <c r="C30" s="71">
        <v>0</v>
      </c>
      <c r="D30" s="71">
        <v>0</v>
      </c>
      <c r="E30" s="71">
        <v>0</v>
      </c>
      <c r="F30" s="71">
        <v>0</v>
      </c>
      <c r="G30" s="71">
        <v>0</v>
      </c>
      <c r="H30" s="71">
        <v>0</v>
      </c>
      <c r="I30" s="71">
        <v>0</v>
      </c>
      <c r="J30" s="71">
        <v>0</v>
      </c>
      <c r="K30" s="71">
        <v>0</v>
      </c>
      <c r="L30" s="71">
        <v>0</v>
      </c>
      <c r="M30" s="71">
        <v>0</v>
      </c>
      <c r="N30" s="71">
        <v>0</v>
      </c>
      <c r="O30" s="276">
        <f t="shared" si="10"/>
        <v>0</v>
      </c>
      <c r="P30" s="17" t="str">
        <f t="shared" si="12"/>
        <v>Photocopier</v>
      </c>
      <c r="Q30" s="394" t="str">
        <f t="shared" si="13"/>
        <v>L</v>
      </c>
      <c r="R30" s="71">
        <v>0</v>
      </c>
      <c r="S30" s="71">
        <v>0</v>
      </c>
      <c r="T30" s="71">
        <v>0</v>
      </c>
      <c r="U30" s="71">
        <v>0</v>
      </c>
      <c r="V30" s="71">
        <v>0</v>
      </c>
      <c r="W30" s="71">
        <v>0</v>
      </c>
      <c r="X30" s="71">
        <v>0</v>
      </c>
      <c r="Y30" s="71">
        <v>0</v>
      </c>
      <c r="Z30" s="71">
        <v>0</v>
      </c>
      <c r="AA30" s="71">
        <v>0</v>
      </c>
      <c r="AB30" s="71">
        <v>0</v>
      </c>
      <c r="AC30" s="71">
        <v>0</v>
      </c>
      <c r="AD30" s="276">
        <f t="shared" si="11"/>
        <v>0</v>
      </c>
    </row>
    <row r="31" spans="1:30">
      <c r="A31" s="73" t="s">
        <v>214</v>
      </c>
      <c r="B31" s="375" t="s">
        <v>42</v>
      </c>
      <c r="C31" s="71">
        <v>0</v>
      </c>
      <c r="D31" s="71">
        <v>0</v>
      </c>
      <c r="E31" s="71">
        <v>0</v>
      </c>
      <c r="F31" s="71">
        <v>0</v>
      </c>
      <c r="G31" s="71">
        <v>0</v>
      </c>
      <c r="H31" s="71">
        <v>0</v>
      </c>
      <c r="I31" s="71">
        <v>0</v>
      </c>
      <c r="J31" s="71">
        <v>0</v>
      </c>
      <c r="K31" s="71">
        <v>0</v>
      </c>
      <c r="L31" s="71">
        <v>0</v>
      </c>
      <c r="M31" s="71">
        <v>0</v>
      </c>
      <c r="N31" s="71">
        <v>0</v>
      </c>
      <c r="O31" s="276">
        <f t="shared" si="10"/>
        <v>0</v>
      </c>
      <c r="P31" s="17" t="str">
        <f t="shared" si="12"/>
        <v>Classroom Furniture</v>
      </c>
      <c r="Q31" s="394" t="str">
        <f t="shared" si="13"/>
        <v>P</v>
      </c>
      <c r="R31" s="71">
        <v>0</v>
      </c>
      <c r="S31" s="71">
        <v>0</v>
      </c>
      <c r="T31" s="71">
        <v>0</v>
      </c>
      <c r="U31" s="71">
        <v>0</v>
      </c>
      <c r="V31" s="71">
        <v>0</v>
      </c>
      <c r="W31" s="71">
        <v>0</v>
      </c>
      <c r="X31" s="71">
        <v>0</v>
      </c>
      <c r="Y31" s="71">
        <v>0</v>
      </c>
      <c r="Z31" s="71">
        <v>0</v>
      </c>
      <c r="AA31" s="71">
        <v>0</v>
      </c>
      <c r="AB31" s="71">
        <v>0</v>
      </c>
      <c r="AC31" s="71">
        <v>0</v>
      </c>
      <c r="AD31" s="276">
        <f t="shared" si="11"/>
        <v>0</v>
      </c>
    </row>
    <row r="32" spans="1:30">
      <c r="A32" s="73" t="s">
        <v>141</v>
      </c>
      <c r="B32" s="375" t="s">
        <v>42</v>
      </c>
      <c r="C32" s="71">
        <v>0</v>
      </c>
      <c r="D32" s="71">
        <v>0</v>
      </c>
      <c r="E32" s="71">
        <v>0</v>
      </c>
      <c r="F32" s="71">
        <v>0</v>
      </c>
      <c r="G32" s="71">
        <v>0</v>
      </c>
      <c r="H32" s="71">
        <v>0</v>
      </c>
      <c r="I32" s="71">
        <v>0</v>
      </c>
      <c r="J32" s="71">
        <v>0</v>
      </c>
      <c r="K32" s="71">
        <v>0</v>
      </c>
      <c r="L32" s="71">
        <v>0</v>
      </c>
      <c r="M32" s="71">
        <v>0</v>
      </c>
      <c r="N32" s="71">
        <v>0</v>
      </c>
      <c r="O32" s="276">
        <f t="shared" si="10"/>
        <v>0</v>
      </c>
      <c r="P32" s="17" t="str">
        <f t="shared" si="12"/>
        <v>Vehicles</v>
      </c>
      <c r="Q32" s="394" t="str">
        <f t="shared" si="13"/>
        <v>P</v>
      </c>
      <c r="R32" s="71">
        <v>0</v>
      </c>
      <c r="S32" s="71">
        <v>0</v>
      </c>
      <c r="T32" s="71">
        <v>0</v>
      </c>
      <c r="U32" s="71">
        <v>0</v>
      </c>
      <c r="V32" s="71">
        <v>0</v>
      </c>
      <c r="W32" s="71">
        <v>0</v>
      </c>
      <c r="X32" s="71">
        <v>0</v>
      </c>
      <c r="Y32" s="71">
        <v>0</v>
      </c>
      <c r="Z32" s="71">
        <v>0</v>
      </c>
      <c r="AA32" s="71">
        <v>0</v>
      </c>
      <c r="AB32" s="71">
        <v>0</v>
      </c>
      <c r="AC32" s="71">
        <v>0</v>
      </c>
      <c r="AD32" s="276">
        <f t="shared" si="11"/>
        <v>0</v>
      </c>
    </row>
    <row r="33" spans="1:31">
      <c r="A33" s="73" t="s">
        <v>217</v>
      </c>
      <c r="B33" s="375" t="s">
        <v>42</v>
      </c>
      <c r="C33" s="71">
        <v>0</v>
      </c>
      <c r="D33" s="71">
        <v>0</v>
      </c>
      <c r="E33" s="71">
        <v>0</v>
      </c>
      <c r="F33" s="71">
        <v>0</v>
      </c>
      <c r="G33" s="71">
        <v>0</v>
      </c>
      <c r="H33" s="71">
        <v>0</v>
      </c>
      <c r="I33" s="71">
        <v>0</v>
      </c>
      <c r="J33" s="71">
        <v>0</v>
      </c>
      <c r="K33" s="71">
        <v>0</v>
      </c>
      <c r="L33" s="71">
        <v>0</v>
      </c>
      <c r="M33" s="71">
        <v>0</v>
      </c>
      <c r="N33" s="71">
        <v>0</v>
      </c>
      <c r="O33" s="276">
        <f t="shared" si="10"/>
        <v>0</v>
      </c>
      <c r="P33" s="17" t="str">
        <f t="shared" si="12"/>
        <v>Audio Visual Equipment</v>
      </c>
      <c r="Q33" s="394" t="str">
        <f t="shared" si="13"/>
        <v>P</v>
      </c>
      <c r="R33" s="71">
        <v>0</v>
      </c>
      <c r="S33" s="71">
        <v>0</v>
      </c>
      <c r="T33" s="71">
        <v>0</v>
      </c>
      <c r="U33" s="71">
        <v>0</v>
      </c>
      <c r="V33" s="71">
        <v>0</v>
      </c>
      <c r="W33" s="71">
        <v>0</v>
      </c>
      <c r="X33" s="71">
        <v>0</v>
      </c>
      <c r="Y33" s="71">
        <v>0</v>
      </c>
      <c r="Z33" s="71">
        <v>0</v>
      </c>
      <c r="AA33" s="71">
        <v>0</v>
      </c>
      <c r="AB33" s="71">
        <v>0</v>
      </c>
      <c r="AC33" s="71">
        <v>0</v>
      </c>
      <c r="AD33" s="276">
        <f t="shared" si="11"/>
        <v>0</v>
      </c>
    </row>
    <row r="34" spans="1:31">
      <c r="A34" s="73" t="s">
        <v>218</v>
      </c>
      <c r="B34" s="375" t="s">
        <v>42</v>
      </c>
      <c r="C34" s="71">
        <v>0</v>
      </c>
      <c r="D34" s="71">
        <v>0</v>
      </c>
      <c r="E34" s="71">
        <v>0</v>
      </c>
      <c r="F34" s="71">
        <v>0</v>
      </c>
      <c r="G34" s="71">
        <v>0</v>
      </c>
      <c r="H34" s="71">
        <v>0</v>
      </c>
      <c r="I34" s="71">
        <v>0</v>
      </c>
      <c r="J34" s="71">
        <v>0</v>
      </c>
      <c r="K34" s="71">
        <v>0</v>
      </c>
      <c r="L34" s="71">
        <v>0</v>
      </c>
      <c r="M34" s="71">
        <v>0</v>
      </c>
      <c r="N34" s="71">
        <v>0</v>
      </c>
      <c r="O34" s="276">
        <f t="shared" si="10"/>
        <v>0</v>
      </c>
      <c r="P34" s="17" t="str">
        <f t="shared" si="12"/>
        <v>Kitchen Equipment</v>
      </c>
      <c r="Q34" s="394" t="str">
        <f t="shared" si="13"/>
        <v>P</v>
      </c>
      <c r="R34" s="71">
        <v>0</v>
      </c>
      <c r="S34" s="71">
        <v>0</v>
      </c>
      <c r="T34" s="71">
        <v>0</v>
      </c>
      <c r="U34" s="71">
        <v>0</v>
      </c>
      <c r="V34" s="71">
        <v>0</v>
      </c>
      <c r="W34" s="71">
        <v>0</v>
      </c>
      <c r="X34" s="71">
        <v>0</v>
      </c>
      <c r="Y34" s="71">
        <v>0</v>
      </c>
      <c r="Z34" s="71">
        <v>0</v>
      </c>
      <c r="AA34" s="71">
        <v>0</v>
      </c>
      <c r="AB34" s="71">
        <v>0</v>
      </c>
      <c r="AC34" s="71">
        <v>0</v>
      </c>
      <c r="AD34" s="276">
        <f t="shared" si="11"/>
        <v>0</v>
      </c>
    </row>
    <row r="35" spans="1:31">
      <c r="A35" s="73" t="s">
        <v>219</v>
      </c>
      <c r="B35" s="375" t="s">
        <v>42</v>
      </c>
      <c r="C35" s="71">
        <v>0</v>
      </c>
      <c r="D35" s="71">
        <v>0</v>
      </c>
      <c r="E35" s="71">
        <v>0</v>
      </c>
      <c r="F35" s="71">
        <v>0</v>
      </c>
      <c r="G35" s="71">
        <v>0</v>
      </c>
      <c r="H35" s="71">
        <v>0</v>
      </c>
      <c r="I35" s="71">
        <v>0</v>
      </c>
      <c r="J35" s="71">
        <v>0</v>
      </c>
      <c r="K35" s="71">
        <v>0</v>
      </c>
      <c r="L35" s="71">
        <v>0</v>
      </c>
      <c r="M35" s="71">
        <v>0</v>
      </c>
      <c r="N35" s="71">
        <v>0</v>
      </c>
      <c r="O35" s="276">
        <f t="shared" si="10"/>
        <v>0</v>
      </c>
      <c r="P35" s="17" t="str">
        <f t="shared" si="12"/>
        <v>Music Stands</v>
      </c>
      <c r="Q35" s="394" t="str">
        <f t="shared" si="13"/>
        <v>P</v>
      </c>
      <c r="R35" s="71">
        <v>0</v>
      </c>
      <c r="S35" s="71">
        <v>0</v>
      </c>
      <c r="T35" s="71">
        <v>0</v>
      </c>
      <c r="U35" s="71">
        <v>0</v>
      </c>
      <c r="V35" s="71">
        <v>0</v>
      </c>
      <c r="W35" s="71">
        <v>0</v>
      </c>
      <c r="X35" s="71">
        <v>0</v>
      </c>
      <c r="Y35" s="71">
        <v>0</v>
      </c>
      <c r="Z35" s="71">
        <v>0</v>
      </c>
      <c r="AA35" s="71">
        <v>0</v>
      </c>
      <c r="AB35" s="71">
        <v>0</v>
      </c>
      <c r="AC35" s="71">
        <v>0</v>
      </c>
      <c r="AD35" s="276">
        <f t="shared" si="11"/>
        <v>0</v>
      </c>
    </row>
    <row r="36" spans="1:31">
      <c r="A36" s="73" t="s">
        <v>220</v>
      </c>
      <c r="B36" s="375" t="s">
        <v>42</v>
      </c>
      <c r="C36" s="71">
        <v>0</v>
      </c>
      <c r="D36" s="71">
        <v>0</v>
      </c>
      <c r="E36" s="71">
        <v>0</v>
      </c>
      <c r="F36" s="71">
        <v>0</v>
      </c>
      <c r="G36" s="71">
        <v>0</v>
      </c>
      <c r="H36" s="71">
        <v>0</v>
      </c>
      <c r="I36" s="71">
        <v>0</v>
      </c>
      <c r="J36" s="71">
        <v>0</v>
      </c>
      <c r="K36" s="71">
        <v>0</v>
      </c>
      <c r="L36" s="71">
        <v>0</v>
      </c>
      <c r="M36" s="71">
        <v>0</v>
      </c>
      <c r="N36" s="71">
        <v>0</v>
      </c>
      <c r="O36" s="276">
        <f t="shared" si="10"/>
        <v>0</v>
      </c>
      <c r="P36" s="17" t="str">
        <f t="shared" si="12"/>
        <v>Piano</v>
      </c>
      <c r="Q36" s="394" t="str">
        <f t="shared" si="13"/>
        <v>P</v>
      </c>
      <c r="R36" s="71">
        <v>0</v>
      </c>
      <c r="S36" s="71">
        <v>0</v>
      </c>
      <c r="T36" s="71">
        <v>0</v>
      </c>
      <c r="U36" s="71">
        <v>0</v>
      </c>
      <c r="V36" s="71">
        <v>0</v>
      </c>
      <c r="W36" s="71">
        <v>0</v>
      </c>
      <c r="X36" s="71">
        <v>0</v>
      </c>
      <c r="Y36" s="71">
        <v>0</v>
      </c>
      <c r="Z36" s="71">
        <v>0</v>
      </c>
      <c r="AA36" s="71">
        <v>0</v>
      </c>
      <c r="AB36" s="71">
        <v>0</v>
      </c>
      <c r="AC36" s="71">
        <v>0</v>
      </c>
      <c r="AD36" s="276">
        <f t="shared" si="11"/>
        <v>0</v>
      </c>
    </row>
    <row r="37" spans="1:31">
      <c r="A37" s="73" t="s">
        <v>5</v>
      </c>
      <c r="B37" s="375" t="s">
        <v>42</v>
      </c>
      <c r="C37" s="71">
        <v>0</v>
      </c>
      <c r="D37" s="71">
        <v>0</v>
      </c>
      <c r="E37" s="71">
        <v>0</v>
      </c>
      <c r="F37" s="71">
        <v>0</v>
      </c>
      <c r="G37" s="71">
        <v>0</v>
      </c>
      <c r="H37" s="71">
        <v>0</v>
      </c>
      <c r="I37" s="71">
        <v>0</v>
      </c>
      <c r="J37" s="71">
        <v>0</v>
      </c>
      <c r="K37" s="71">
        <v>0</v>
      </c>
      <c r="L37" s="71">
        <v>0</v>
      </c>
      <c r="M37" s="71">
        <v>0</v>
      </c>
      <c r="N37" s="71">
        <v>0</v>
      </c>
      <c r="O37" s="276">
        <f t="shared" si="10"/>
        <v>0</v>
      </c>
      <c r="P37" s="17" t="str">
        <f t="shared" si="12"/>
        <v>Other</v>
      </c>
      <c r="Q37" s="394" t="str">
        <f t="shared" si="13"/>
        <v>P</v>
      </c>
      <c r="R37" s="71">
        <v>0</v>
      </c>
      <c r="S37" s="71">
        <v>0</v>
      </c>
      <c r="T37" s="71">
        <v>0</v>
      </c>
      <c r="U37" s="71">
        <v>0</v>
      </c>
      <c r="V37" s="71">
        <v>0</v>
      </c>
      <c r="W37" s="71">
        <v>0</v>
      </c>
      <c r="X37" s="71">
        <v>0</v>
      </c>
      <c r="Y37" s="71">
        <v>0</v>
      </c>
      <c r="Z37" s="71">
        <v>0</v>
      </c>
      <c r="AA37" s="71">
        <v>0</v>
      </c>
      <c r="AB37" s="71">
        <v>0</v>
      </c>
      <c r="AC37" s="71">
        <v>0</v>
      </c>
      <c r="AD37" s="276">
        <f t="shared" si="11"/>
        <v>0</v>
      </c>
    </row>
    <row r="38" spans="1:31">
      <c r="A38" s="73" t="s">
        <v>5</v>
      </c>
      <c r="B38" s="375" t="s">
        <v>42</v>
      </c>
      <c r="C38" s="71">
        <v>0</v>
      </c>
      <c r="D38" s="71">
        <v>0</v>
      </c>
      <c r="E38" s="71">
        <v>0</v>
      </c>
      <c r="F38" s="71">
        <v>0</v>
      </c>
      <c r="G38" s="71">
        <v>0</v>
      </c>
      <c r="H38" s="71">
        <v>0</v>
      </c>
      <c r="I38" s="71">
        <v>0</v>
      </c>
      <c r="J38" s="71">
        <v>0</v>
      </c>
      <c r="K38" s="71">
        <v>0</v>
      </c>
      <c r="L38" s="71">
        <v>0</v>
      </c>
      <c r="M38" s="71">
        <v>0</v>
      </c>
      <c r="N38" s="71">
        <v>0</v>
      </c>
      <c r="O38" s="276">
        <f t="shared" si="10"/>
        <v>0</v>
      </c>
      <c r="P38" s="17" t="str">
        <f t="shared" si="12"/>
        <v>Other</v>
      </c>
      <c r="Q38" s="394" t="str">
        <f t="shared" si="13"/>
        <v>P</v>
      </c>
      <c r="R38" s="71">
        <v>0</v>
      </c>
      <c r="S38" s="71">
        <v>0</v>
      </c>
      <c r="T38" s="71">
        <v>0</v>
      </c>
      <c r="U38" s="71">
        <v>0</v>
      </c>
      <c r="V38" s="71">
        <v>0</v>
      </c>
      <c r="W38" s="71">
        <v>0</v>
      </c>
      <c r="X38" s="71">
        <v>0</v>
      </c>
      <c r="Y38" s="71">
        <v>0</v>
      </c>
      <c r="Z38" s="71">
        <v>0</v>
      </c>
      <c r="AA38" s="71">
        <v>0</v>
      </c>
      <c r="AB38" s="71">
        <v>0</v>
      </c>
      <c r="AC38" s="71">
        <v>0</v>
      </c>
      <c r="AD38" s="276">
        <f t="shared" si="11"/>
        <v>0</v>
      </c>
    </row>
    <row r="39" spans="1:31">
      <c r="A39" s="74" t="s">
        <v>154</v>
      </c>
      <c r="B39" s="376" t="s">
        <v>42</v>
      </c>
      <c r="C39" s="337">
        <v>0</v>
      </c>
      <c r="D39" s="338">
        <f>+C39</f>
        <v>0</v>
      </c>
      <c r="E39" s="338">
        <f t="shared" ref="E39:N39" si="14">+D39</f>
        <v>0</v>
      </c>
      <c r="F39" s="338">
        <f>+E39</f>
        <v>0</v>
      </c>
      <c r="G39" s="338">
        <f>+F39</f>
        <v>0</v>
      </c>
      <c r="H39" s="338">
        <f t="shared" si="14"/>
        <v>0</v>
      </c>
      <c r="I39" s="338">
        <f t="shared" si="14"/>
        <v>0</v>
      </c>
      <c r="J39" s="338">
        <f>+I39</f>
        <v>0</v>
      </c>
      <c r="K39" s="338">
        <f t="shared" si="14"/>
        <v>0</v>
      </c>
      <c r="L39" s="338">
        <f t="shared" si="14"/>
        <v>0</v>
      </c>
      <c r="M39" s="338">
        <f t="shared" si="14"/>
        <v>0</v>
      </c>
      <c r="N39" s="338">
        <f t="shared" si="14"/>
        <v>0</v>
      </c>
      <c r="O39" s="78">
        <f t="shared" si="10"/>
        <v>0</v>
      </c>
      <c r="P39" s="56" t="str">
        <f t="shared" si="12"/>
        <v>Undefined</v>
      </c>
      <c r="Q39" s="395" t="str">
        <f t="shared" si="13"/>
        <v>P</v>
      </c>
      <c r="R39" s="337">
        <v>0</v>
      </c>
      <c r="S39" s="338">
        <f t="shared" ref="S39:AC39" si="15">+R39</f>
        <v>0</v>
      </c>
      <c r="T39" s="338">
        <f t="shared" si="15"/>
        <v>0</v>
      </c>
      <c r="U39" s="338">
        <f t="shared" si="15"/>
        <v>0</v>
      </c>
      <c r="V39" s="338">
        <f t="shared" si="15"/>
        <v>0</v>
      </c>
      <c r="W39" s="338">
        <f t="shared" si="15"/>
        <v>0</v>
      </c>
      <c r="X39" s="338">
        <f t="shared" si="15"/>
        <v>0</v>
      </c>
      <c r="Y39" s="338">
        <f t="shared" si="15"/>
        <v>0</v>
      </c>
      <c r="Z39" s="338">
        <f t="shared" si="15"/>
        <v>0</v>
      </c>
      <c r="AA39" s="338">
        <f t="shared" si="15"/>
        <v>0</v>
      </c>
      <c r="AB39" s="338">
        <f t="shared" si="15"/>
        <v>0</v>
      </c>
      <c r="AC39" s="338">
        <f t="shared" si="15"/>
        <v>0</v>
      </c>
      <c r="AD39" s="78">
        <f t="shared" si="11"/>
        <v>0</v>
      </c>
    </row>
    <row r="40" spans="1:31">
      <c r="A40" t="s">
        <v>54</v>
      </c>
      <c r="B40" s="343"/>
      <c r="C40" s="52">
        <f>IF($B24="P",C24,0)+IF($B25="P",C25,0)+IF($B26="P",C26,0)+IF($B27="P",C27,0)+IF($B28="P",C28,0)+IF($B29="P",C29,0)+IF($B30="P",C30,0)+IF($B31="P",C31,0)+IF($B32="P",C32,0)+IF($B33="P",C33,0)+IF($B34="P",C34,0)+IF($B35="P",C35,0)+IF($B36="P",C36,0)+IF($B37="P",C37,0)+IF($B38="P",C38,0)+IF($B39="P",C39,0)</f>
        <v>0</v>
      </c>
      <c r="D40" s="53">
        <f t="shared" ref="D40:N40" si="16">IF($B24="P",D24,0)+IF($B25="P",D25,0)+IF($B26="P",D26,0)+IF($B27="P",D27,0)+IF($B28="P",D28,0)+IF($B29="P",D29,0)+IF($B30="P",D30,0)+IF($B31="P",D31,0)+IF($B32="P",D32,0)+IF($B33="P",D33,0)+IF($B34="P",D34,0)+IF($B35="P",D35,0)+IF($B36="P",D36,0)+IF($B37="P",D37,0)+IF($B38="P",D38,0)+IF($B39="P",D39,0)</f>
        <v>0</v>
      </c>
      <c r="E40" s="53">
        <f t="shared" si="16"/>
        <v>0</v>
      </c>
      <c r="F40" s="53">
        <f t="shared" si="16"/>
        <v>0</v>
      </c>
      <c r="G40" s="53">
        <f t="shared" si="16"/>
        <v>0</v>
      </c>
      <c r="H40" s="53">
        <f t="shared" si="16"/>
        <v>0</v>
      </c>
      <c r="I40" s="53">
        <f t="shared" si="16"/>
        <v>0</v>
      </c>
      <c r="J40" s="53">
        <f t="shared" si="16"/>
        <v>0</v>
      </c>
      <c r="K40" s="53">
        <f t="shared" si="16"/>
        <v>0</v>
      </c>
      <c r="L40" s="53">
        <f t="shared" si="16"/>
        <v>0</v>
      </c>
      <c r="M40" s="53">
        <f t="shared" si="16"/>
        <v>0</v>
      </c>
      <c r="N40" s="54">
        <f t="shared" si="16"/>
        <v>0</v>
      </c>
      <c r="O40" s="276">
        <f>SUM(C40:N40)</f>
        <v>0</v>
      </c>
      <c r="P40" t="s">
        <v>54</v>
      </c>
      <c r="Q40" s="343"/>
      <c r="R40" s="52">
        <f t="shared" ref="R40:AC40" si="17">IF($B24="P",R24,0)+IF($B25="P",R25,0)+IF($B26="P",R26,0)+IF($B27="P",R27,0)+IF($B28="P",R28,0)+IF($B29="P",R29,0)+IF($B30="P",R30,0)+IF($B31="P",R31,0)+IF($B32="P",R32,0)+IF($B33="P",R33,0)+IF($B34="P",R34,0)+IF($B35="P",R35,0)+IF($B36="P",R36,0)+IF($B37="P",R37,0)+IF($B38="P",R38,0)+IF($B39="P",R39,0)</f>
        <v>0</v>
      </c>
      <c r="S40" s="53">
        <f t="shared" si="17"/>
        <v>0</v>
      </c>
      <c r="T40" s="53">
        <f t="shared" si="17"/>
        <v>0</v>
      </c>
      <c r="U40" s="53">
        <f t="shared" si="17"/>
        <v>0</v>
      </c>
      <c r="V40" s="53">
        <f t="shared" si="17"/>
        <v>0</v>
      </c>
      <c r="W40" s="53">
        <f t="shared" si="17"/>
        <v>0</v>
      </c>
      <c r="X40" s="53">
        <f t="shared" si="17"/>
        <v>0</v>
      </c>
      <c r="Y40" s="53">
        <f t="shared" si="17"/>
        <v>0</v>
      </c>
      <c r="Z40" s="53">
        <f t="shared" si="17"/>
        <v>0</v>
      </c>
      <c r="AA40" s="53">
        <f t="shared" si="17"/>
        <v>0</v>
      </c>
      <c r="AB40" s="53">
        <f t="shared" si="17"/>
        <v>0</v>
      </c>
      <c r="AC40" s="54">
        <f t="shared" si="17"/>
        <v>0</v>
      </c>
      <c r="AD40" s="276">
        <f>SUM(R40:AC40)</f>
        <v>0</v>
      </c>
      <c r="AE40" s="13"/>
    </row>
    <row r="41" spans="1:31">
      <c r="A41" t="s">
        <v>55</v>
      </c>
      <c r="B41" s="102"/>
      <c r="C41" s="52">
        <f>IF($B25="L",C25,0)+IF($B26="L",C26,0)+IF($B27="L",C27,0)+IF($B28="L",C28,0)+IF($B29="L",C29,0)+IF($B30="L",C30,0)+IF($B31="L",C31,0)+IF($B32="L",C32,0)+IF($B33="L",C33,0)+IF($B34="L",C34,0)+IF($B35="L",C35,0)+IF($B36="L",C36,0)+IF($B37="L",C37,0)+IF($B38="L",C38,0)+IF($B39="L",C39,0)+IF($B40="L",C40,0)</f>
        <v>0</v>
      </c>
      <c r="D41" s="53">
        <f t="shared" ref="D41:N41" si="18">IF($B25="L",D25,0)+IF($B26="L",D26,0)+IF($B27="L",D27,0)+IF($B28="L",D28,0)+IF($B29="L",D29,0)+IF($B30="L",D30,0)+IF($B31="L",D31,0)+IF($B32="L",D32,0)+IF($B33="L",D33,0)+IF($B34="L",D34,0)+IF($B35="L",D35,0)+IF($B36="L",D36,0)+IF($B37="L",D37,0)+IF($B38="L",D38,0)+IF($B39="L",D39,0)+IF($B40="L",D40,0)</f>
        <v>0</v>
      </c>
      <c r="E41" s="53">
        <f t="shared" si="18"/>
        <v>0</v>
      </c>
      <c r="F41" s="53">
        <f t="shared" si="18"/>
        <v>0</v>
      </c>
      <c r="G41" s="53">
        <f t="shared" si="18"/>
        <v>0</v>
      </c>
      <c r="H41" s="53">
        <f t="shared" si="18"/>
        <v>0</v>
      </c>
      <c r="I41" s="53">
        <f t="shared" si="18"/>
        <v>0</v>
      </c>
      <c r="J41" s="53">
        <f t="shared" si="18"/>
        <v>0</v>
      </c>
      <c r="K41" s="53">
        <f t="shared" si="18"/>
        <v>0</v>
      </c>
      <c r="L41" s="53">
        <f t="shared" si="18"/>
        <v>0</v>
      </c>
      <c r="M41" s="53">
        <f t="shared" si="18"/>
        <v>0</v>
      </c>
      <c r="N41" s="54">
        <f t="shared" si="18"/>
        <v>0</v>
      </c>
      <c r="O41" s="276">
        <f>SUM(C41:N41)</f>
        <v>0</v>
      </c>
      <c r="P41" t="s">
        <v>55</v>
      </c>
      <c r="Q41" s="102"/>
      <c r="R41" s="52">
        <f t="shared" ref="R41:AC41" si="19">IF($B25="L",R25,0)+IF($B26="L",R26,0)+IF($B27="L",R27,0)+IF($B28="L",R28,0)+IF($B29="L",R29,0)+IF($B30="L",R30,0)+IF($B31="L",R31,0)+IF($B32="L",R32,0)+IF($B33="L",R33,0)+IF($B34="L",R34,0)+IF($B35="L",R35,0)+IF($B36="L",R36,0)+IF($B37="L",R37,0)+IF($B38="L",R38,0)+IF($B39="L",R39,0)+IF($B40="L",R40,0)</f>
        <v>0</v>
      </c>
      <c r="S41" s="53">
        <f t="shared" si="19"/>
        <v>0</v>
      </c>
      <c r="T41" s="53">
        <f t="shared" si="19"/>
        <v>0</v>
      </c>
      <c r="U41" s="53">
        <f t="shared" si="19"/>
        <v>0</v>
      </c>
      <c r="V41" s="53">
        <f t="shared" si="19"/>
        <v>0</v>
      </c>
      <c r="W41" s="53">
        <f t="shared" si="19"/>
        <v>0</v>
      </c>
      <c r="X41" s="53">
        <f t="shared" si="19"/>
        <v>0</v>
      </c>
      <c r="Y41" s="53">
        <f t="shared" si="19"/>
        <v>0</v>
      </c>
      <c r="Z41" s="53">
        <f t="shared" si="19"/>
        <v>0</v>
      </c>
      <c r="AA41" s="53">
        <f t="shared" si="19"/>
        <v>0</v>
      </c>
      <c r="AB41" s="53">
        <f t="shared" si="19"/>
        <v>0</v>
      </c>
      <c r="AC41" s="54">
        <f t="shared" si="19"/>
        <v>0</v>
      </c>
      <c r="AD41" s="276">
        <f>SUM(R41:AC41)</f>
        <v>0</v>
      </c>
      <c r="AE41" s="13"/>
    </row>
    <row r="42" spans="1:31">
      <c r="C42" s="53"/>
      <c r="D42" s="53"/>
      <c r="E42" s="53"/>
      <c r="F42" s="53"/>
      <c r="G42" s="53"/>
      <c r="H42" s="53"/>
      <c r="I42" s="53"/>
      <c r="J42" s="53"/>
      <c r="K42" s="53"/>
      <c r="L42" s="53"/>
      <c r="M42" s="53"/>
      <c r="N42" s="53"/>
      <c r="O42" s="70"/>
      <c r="R42" s="53"/>
      <c r="S42" s="53"/>
      <c r="T42" s="53"/>
      <c r="U42" s="53"/>
      <c r="V42" s="53"/>
      <c r="W42" s="53"/>
      <c r="X42" s="53"/>
      <c r="Y42" s="53"/>
      <c r="Z42" s="53"/>
      <c r="AA42" s="53"/>
      <c r="AB42" s="53"/>
      <c r="AC42" s="53"/>
      <c r="AD42" s="70"/>
    </row>
    <row r="43" spans="1:31">
      <c r="A43" t="s">
        <v>56</v>
      </c>
      <c r="B43" s="343"/>
      <c r="C43" s="52">
        <f t="shared" ref="C43:N43" si="20">+C19+C40</f>
        <v>0</v>
      </c>
      <c r="D43" s="53">
        <f t="shared" si="20"/>
        <v>0</v>
      </c>
      <c r="E43" s="53">
        <f t="shared" si="20"/>
        <v>0</v>
      </c>
      <c r="F43" s="53">
        <f t="shared" si="20"/>
        <v>0</v>
      </c>
      <c r="G43" s="53">
        <f t="shared" si="20"/>
        <v>0</v>
      </c>
      <c r="H43" s="53">
        <f t="shared" si="20"/>
        <v>0</v>
      </c>
      <c r="I43" s="53">
        <f t="shared" si="20"/>
        <v>0</v>
      </c>
      <c r="J43" s="53">
        <f t="shared" si="20"/>
        <v>0</v>
      </c>
      <c r="K43" s="53">
        <f t="shared" si="20"/>
        <v>0</v>
      </c>
      <c r="L43" s="53">
        <f t="shared" si="20"/>
        <v>0</v>
      </c>
      <c r="M43" s="53">
        <f t="shared" si="20"/>
        <v>0</v>
      </c>
      <c r="N43" s="54">
        <f t="shared" si="20"/>
        <v>0</v>
      </c>
      <c r="O43" s="276">
        <f>SUM(C43:N43)</f>
        <v>0</v>
      </c>
      <c r="P43" t="s">
        <v>56</v>
      </c>
      <c r="Q43" s="343"/>
      <c r="R43" s="52">
        <f t="shared" ref="R43:AC43" si="21">+R19+R40</f>
        <v>0</v>
      </c>
      <c r="S43" s="53">
        <f t="shared" si="21"/>
        <v>0</v>
      </c>
      <c r="T43" s="53">
        <f t="shared" si="21"/>
        <v>0</v>
      </c>
      <c r="U43" s="53">
        <f t="shared" si="21"/>
        <v>0</v>
      </c>
      <c r="V43" s="53">
        <f t="shared" si="21"/>
        <v>0</v>
      </c>
      <c r="W43" s="53">
        <f t="shared" si="21"/>
        <v>0</v>
      </c>
      <c r="X43" s="53">
        <f t="shared" si="21"/>
        <v>0</v>
      </c>
      <c r="Y43" s="53">
        <f t="shared" si="21"/>
        <v>0</v>
      </c>
      <c r="Z43" s="53">
        <f t="shared" si="21"/>
        <v>0</v>
      </c>
      <c r="AA43" s="53">
        <f t="shared" si="21"/>
        <v>0</v>
      </c>
      <c r="AB43" s="53">
        <f t="shared" si="21"/>
        <v>0</v>
      </c>
      <c r="AC43" s="54">
        <f t="shared" si="21"/>
        <v>0</v>
      </c>
      <c r="AD43" s="276">
        <f>SUM(R43:AC43)</f>
        <v>0</v>
      </c>
    </row>
    <row r="44" spans="1:31">
      <c r="A44" t="s">
        <v>57</v>
      </c>
      <c r="B44" s="102"/>
      <c r="C44" s="78">
        <f t="shared" ref="C44:N44" si="22">+C20+C41</f>
        <v>0</v>
      </c>
      <c r="D44" s="70">
        <f t="shared" si="22"/>
        <v>0</v>
      </c>
      <c r="E44" s="70">
        <f t="shared" si="22"/>
        <v>0</v>
      </c>
      <c r="F44" s="70">
        <f t="shared" si="22"/>
        <v>0</v>
      </c>
      <c r="G44" s="70">
        <f t="shared" si="22"/>
        <v>0</v>
      </c>
      <c r="H44" s="70">
        <f t="shared" si="22"/>
        <v>0</v>
      </c>
      <c r="I44" s="70">
        <f t="shared" si="22"/>
        <v>0</v>
      </c>
      <c r="J44" s="70">
        <f t="shared" si="22"/>
        <v>0</v>
      </c>
      <c r="K44" s="70">
        <f t="shared" si="22"/>
        <v>0</v>
      </c>
      <c r="L44" s="70">
        <f t="shared" si="22"/>
        <v>0</v>
      </c>
      <c r="M44" s="70">
        <f t="shared" si="22"/>
        <v>0</v>
      </c>
      <c r="N44" s="79">
        <f t="shared" si="22"/>
        <v>0</v>
      </c>
      <c r="O44" s="276">
        <f>SUM(C44:N44)</f>
        <v>0</v>
      </c>
      <c r="P44" t="s">
        <v>57</v>
      </c>
      <c r="Q44" s="102"/>
      <c r="R44" s="78">
        <f t="shared" ref="R44:AC44" si="23">+R20+R41</f>
        <v>0</v>
      </c>
      <c r="S44" s="70">
        <f t="shared" si="23"/>
        <v>0</v>
      </c>
      <c r="T44" s="70">
        <f t="shared" si="23"/>
        <v>0</v>
      </c>
      <c r="U44" s="70">
        <f t="shared" si="23"/>
        <v>0</v>
      </c>
      <c r="V44" s="70">
        <f t="shared" si="23"/>
        <v>0</v>
      </c>
      <c r="W44" s="70">
        <f t="shared" si="23"/>
        <v>0</v>
      </c>
      <c r="X44" s="70">
        <f t="shared" si="23"/>
        <v>0</v>
      </c>
      <c r="Y44" s="70">
        <f t="shared" si="23"/>
        <v>0</v>
      </c>
      <c r="Z44" s="70">
        <f t="shared" si="23"/>
        <v>0</v>
      </c>
      <c r="AA44" s="70">
        <f t="shared" si="23"/>
        <v>0</v>
      </c>
      <c r="AB44" s="70">
        <f t="shared" si="23"/>
        <v>0</v>
      </c>
      <c r="AC44" s="79">
        <f t="shared" si="23"/>
        <v>0</v>
      </c>
      <c r="AD44" s="276">
        <f>SUM(R44:AC44)</f>
        <v>0</v>
      </c>
    </row>
    <row r="45" spans="1:31">
      <c r="C45" s="51"/>
      <c r="D45" s="51"/>
      <c r="E45" s="51"/>
      <c r="F45" s="51"/>
      <c r="G45" s="51"/>
      <c r="H45" s="51"/>
      <c r="I45" s="51"/>
      <c r="J45" s="51"/>
      <c r="K45" s="51"/>
      <c r="L45" s="51"/>
      <c r="M45" s="51"/>
      <c r="N45" s="51"/>
      <c r="O45" s="51"/>
      <c r="R45" s="51"/>
      <c r="S45" s="51"/>
      <c r="T45" s="51"/>
      <c r="U45" s="51"/>
      <c r="V45" s="51"/>
      <c r="W45" s="51"/>
      <c r="X45" s="51"/>
      <c r="Y45" s="51"/>
      <c r="Z45" s="51"/>
      <c r="AA45" s="51"/>
      <c r="AB45" s="51"/>
      <c r="AC45" s="51"/>
      <c r="AD45" s="51"/>
    </row>
    <row r="46" spans="1:31">
      <c r="A46" s="35" t="s">
        <v>11</v>
      </c>
      <c r="B46" s="72" t="s">
        <v>3</v>
      </c>
      <c r="C46" s="39"/>
      <c r="D46" s="39"/>
      <c r="E46" s="39"/>
      <c r="F46" s="39"/>
      <c r="G46" s="39"/>
      <c r="H46" s="39"/>
      <c r="I46" s="39"/>
      <c r="J46" s="39"/>
      <c r="K46" s="39"/>
      <c r="L46" s="39"/>
      <c r="M46" s="39"/>
      <c r="N46" s="39"/>
      <c r="P46" s="35" t="s">
        <v>11</v>
      </c>
      <c r="Q46" s="72" t="s">
        <v>3</v>
      </c>
      <c r="R46" s="39"/>
      <c r="S46" s="39"/>
      <c r="T46" s="39"/>
      <c r="U46" s="39"/>
      <c r="V46" s="39"/>
      <c r="W46" s="39"/>
      <c r="X46" s="39"/>
      <c r="Y46" s="39"/>
      <c r="Z46" s="39"/>
      <c r="AA46" s="39"/>
      <c r="AB46" s="39"/>
      <c r="AC46" s="39"/>
    </row>
    <row r="47" spans="1:31">
      <c r="A47" t="s">
        <v>216</v>
      </c>
      <c r="B47" s="277">
        <v>300</v>
      </c>
      <c r="C47" s="51">
        <f>+C19/B47</f>
        <v>0</v>
      </c>
      <c r="D47" s="51">
        <f t="shared" ref="D47:N47" si="24">(D19/$B47)+C47</f>
        <v>0</v>
      </c>
      <c r="E47" s="51">
        <f t="shared" si="24"/>
        <v>0</v>
      </c>
      <c r="F47" s="51">
        <f t="shared" si="24"/>
        <v>0</v>
      </c>
      <c r="G47" s="51">
        <f t="shared" si="24"/>
        <v>0</v>
      </c>
      <c r="H47" s="51">
        <f t="shared" si="24"/>
        <v>0</v>
      </c>
      <c r="I47" s="51">
        <f t="shared" si="24"/>
        <v>0</v>
      </c>
      <c r="J47" s="51">
        <f t="shared" si="24"/>
        <v>0</v>
      </c>
      <c r="K47" s="51">
        <f t="shared" si="24"/>
        <v>0</v>
      </c>
      <c r="L47" s="51">
        <f t="shared" si="24"/>
        <v>0</v>
      </c>
      <c r="M47" s="51">
        <f t="shared" si="24"/>
        <v>0</v>
      </c>
      <c r="N47" s="51">
        <f t="shared" si="24"/>
        <v>0</v>
      </c>
      <c r="O47" s="276">
        <f>SUM(C47:N47)</f>
        <v>0</v>
      </c>
      <c r="P47" t="str">
        <f>+A47</f>
        <v>Buildings &amp; Imrovements</v>
      </c>
      <c r="Q47" s="277">
        <v>36</v>
      </c>
      <c r="R47" s="51">
        <f>+R19/Q47</f>
        <v>0</v>
      </c>
      <c r="S47" s="51">
        <f t="shared" ref="S47:AC47" si="25">(S19/$B47)+R47</f>
        <v>0</v>
      </c>
      <c r="T47" s="51">
        <f t="shared" si="25"/>
        <v>0</v>
      </c>
      <c r="U47" s="51">
        <f t="shared" si="25"/>
        <v>0</v>
      </c>
      <c r="V47" s="51">
        <f t="shared" si="25"/>
        <v>0</v>
      </c>
      <c r="W47" s="51">
        <f t="shared" si="25"/>
        <v>0</v>
      </c>
      <c r="X47" s="51">
        <f t="shared" si="25"/>
        <v>0</v>
      </c>
      <c r="Y47" s="51">
        <f t="shared" si="25"/>
        <v>0</v>
      </c>
      <c r="Z47" s="51">
        <f t="shared" si="25"/>
        <v>0</v>
      </c>
      <c r="AA47" s="51">
        <f t="shared" si="25"/>
        <v>0</v>
      </c>
      <c r="AB47" s="51">
        <f t="shared" si="25"/>
        <v>0</v>
      </c>
      <c r="AC47" s="51">
        <f t="shared" si="25"/>
        <v>0</v>
      </c>
      <c r="AD47" s="276">
        <f>SUM(R47:AC47)</f>
        <v>0</v>
      </c>
    </row>
    <row r="48" spans="1:31">
      <c r="A48" s="39" t="s">
        <v>115</v>
      </c>
      <c r="B48" s="278">
        <v>60</v>
      </c>
      <c r="C48" s="78">
        <f>+C40/B48</f>
        <v>0</v>
      </c>
      <c r="D48" s="70">
        <f t="shared" ref="D48:N48" si="26">+(D40/$B48)+C48</f>
        <v>0</v>
      </c>
      <c r="E48" s="70">
        <f t="shared" si="26"/>
        <v>0</v>
      </c>
      <c r="F48" s="70">
        <f t="shared" si="26"/>
        <v>0</v>
      </c>
      <c r="G48" s="70">
        <f t="shared" si="26"/>
        <v>0</v>
      </c>
      <c r="H48" s="70">
        <f t="shared" si="26"/>
        <v>0</v>
      </c>
      <c r="I48" s="70">
        <f t="shared" si="26"/>
        <v>0</v>
      </c>
      <c r="J48" s="70">
        <f t="shared" si="26"/>
        <v>0</v>
      </c>
      <c r="K48" s="70">
        <f t="shared" si="26"/>
        <v>0</v>
      </c>
      <c r="L48" s="70">
        <f t="shared" si="26"/>
        <v>0</v>
      </c>
      <c r="M48" s="70">
        <f t="shared" si="26"/>
        <v>0</v>
      </c>
      <c r="N48" s="79">
        <f t="shared" si="26"/>
        <v>0</v>
      </c>
      <c r="O48" s="78">
        <f>SUM(C48:N48)</f>
        <v>0</v>
      </c>
      <c r="P48" s="39" t="str">
        <f>+A48</f>
        <v>Furniture &amp; Fixtures</v>
      </c>
      <c r="Q48" s="278">
        <v>60</v>
      </c>
      <c r="R48" s="78">
        <f>+R40/Q48</f>
        <v>0</v>
      </c>
      <c r="S48" s="70">
        <f t="shared" ref="S48:AC48" si="27">+(S40/$B48)+R48</f>
        <v>0</v>
      </c>
      <c r="T48" s="70">
        <f t="shared" si="27"/>
        <v>0</v>
      </c>
      <c r="U48" s="70">
        <f t="shared" si="27"/>
        <v>0</v>
      </c>
      <c r="V48" s="70">
        <f t="shared" si="27"/>
        <v>0</v>
      </c>
      <c r="W48" s="70">
        <f t="shared" si="27"/>
        <v>0</v>
      </c>
      <c r="X48" s="70">
        <f t="shared" si="27"/>
        <v>0</v>
      </c>
      <c r="Y48" s="70">
        <f t="shared" si="27"/>
        <v>0</v>
      </c>
      <c r="Z48" s="70">
        <f t="shared" si="27"/>
        <v>0</v>
      </c>
      <c r="AA48" s="70">
        <f t="shared" si="27"/>
        <v>0</v>
      </c>
      <c r="AB48" s="70">
        <f t="shared" si="27"/>
        <v>0</v>
      </c>
      <c r="AC48" s="79">
        <f t="shared" si="27"/>
        <v>0</v>
      </c>
      <c r="AD48" s="78">
        <f>SUM(R48:AC48)</f>
        <v>0</v>
      </c>
    </row>
    <row r="49" spans="1:30">
      <c r="A49" t="s">
        <v>41</v>
      </c>
      <c r="B49" s="102"/>
      <c r="C49" s="70">
        <f t="shared" ref="C49:N49" si="28">SUM(C47:C48)</f>
        <v>0</v>
      </c>
      <c r="D49" s="70">
        <f t="shared" si="28"/>
        <v>0</v>
      </c>
      <c r="E49" s="70">
        <f t="shared" si="28"/>
        <v>0</v>
      </c>
      <c r="F49" s="70">
        <f t="shared" si="28"/>
        <v>0</v>
      </c>
      <c r="G49" s="70">
        <f t="shared" si="28"/>
        <v>0</v>
      </c>
      <c r="H49" s="70">
        <f t="shared" si="28"/>
        <v>0</v>
      </c>
      <c r="I49" s="70">
        <f t="shared" si="28"/>
        <v>0</v>
      </c>
      <c r="J49" s="70">
        <f t="shared" si="28"/>
        <v>0</v>
      </c>
      <c r="K49" s="70">
        <f t="shared" si="28"/>
        <v>0</v>
      </c>
      <c r="L49" s="70">
        <f t="shared" si="28"/>
        <v>0</v>
      </c>
      <c r="M49" s="70">
        <f t="shared" si="28"/>
        <v>0</v>
      </c>
      <c r="N49" s="70">
        <f t="shared" si="28"/>
        <v>0</v>
      </c>
      <c r="O49" s="276">
        <f>SUM(C49:N49)</f>
        <v>0</v>
      </c>
      <c r="P49" t="s">
        <v>41</v>
      </c>
      <c r="Q49" s="102"/>
      <c r="R49" s="70">
        <f t="shared" ref="R49:AC49" si="29">SUM(R47:R48)</f>
        <v>0</v>
      </c>
      <c r="S49" s="70">
        <f t="shared" si="29"/>
        <v>0</v>
      </c>
      <c r="T49" s="70">
        <f t="shared" si="29"/>
        <v>0</v>
      </c>
      <c r="U49" s="70">
        <f t="shared" si="29"/>
        <v>0</v>
      </c>
      <c r="V49" s="70">
        <f t="shared" si="29"/>
        <v>0</v>
      </c>
      <c r="W49" s="70">
        <f t="shared" si="29"/>
        <v>0</v>
      </c>
      <c r="X49" s="70">
        <f t="shared" si="29"/>
        <v>0</v>
      </c>
      <c r="Y49" s="70">
        <f t="shared" si="29"/>
        <v>0</v>
      </c>
      <c r="Z49" s="70">
        <f t="shared" si="29"/>
        <v>0</v>
      </c>
      <c r="AA49" s="70">
        <f t="shared" si="29"/>
        <v>0</v>
      </c>
      <c r="AB49" s="70">
        <f t="shared" si="29"/>
        <v>0</v>
      </c>
      <c r="AC49" s="70">
        <f t="shared" si="29"/>
        <v>0</v>
      </c>
      <c r="AD49" s="276">
        <f>SUM(R49:AC49)</f>
        <v>0</v>
      </c>
    </row>
    <row r="50" spans="1:30">
      <c r="B50" s="13"/>
      <c r="C50" s="51"/>
      <c r="D50" s="51"/>
      <c r="E50" s="51"/>
      <c r="F50" s="51"/>
      <c r="G50" s="51"/>
      <c r="H50" s="51"/>
      <c r="I50" s="51"/>
      <c r="J50" s="51"/>
      <c r="K50" s="51"/>
      <c r="L50" s="51"/>
      <c r="M50" s="51"/>
      <c r="N50" s="51"/>
      <c r="O50" s="60"/>
      <c r="Q50" s="13"/>
      <c r="R50" s="51"/>
      <c r="S50" s="51"/>
      <c r="T50" s="51"/>
      <c r="U50" s="51"/>
      <c r="V50" s="51"/>
      <c r="W50" s="51"/>
      <c r="X50" s="51"/>
      <c r="Y50" s="51"/>
      <c r="Z50" s="51"/>
      <c r="AA50" s="51"/>
      <c r="AB50" s="51"/>
      <c r="AC50" s="51"/>
      <c r="AD50" s="60"/>
    </row>
    <row r="51" spans="1:30">
      <c r="A51" s="17" t="s">
        <v>177</v>
      </c>
      <c r="B51" s="13"/>
      <c r="C51" s="51"/>
      <c r="D51" s="51"/>
      <c r="E51" s="51"/>
      <c r="F51" s="51"/>
      <c r="G51" s="51"/>
      <c r="H51" s="51"/>
      <c r="I51" s="51"/>
      <c r="J51" s="51"/>
      <c r="K51" s="51"/>
      <c r="L51" s="51"/>
      <c r="M51" s="51"/>
      <c r="N51" s="51"/>
      <c r="O51" s="60"/>
      <c r="P51" t="str">
        <f>+A51</f>
        <v>NOTE - All data entered to this worksheet should be for a one-time acquisition cost only.  Do not enter monthly amounts here unless they are for monthly acquisitions of additional equipment.</v>
      </c>
      <c r="Q51" s="13"/>
      <c r="R51" s="51"/>
      <c r="S51" s="51"/>
      <c r="T51" s="51"/>
      <c r="U51" s="51"/>
      <c r="V51" s="51"/>
      <c r="W51" s="51"/>
      <c r="X51" s="51"/>
      <c r="Y51" s="51"/>
      <c r="Z51" s="51"/>
      <c r="AA51" s="51"/>
      <c r="AB51" s="51"/>
      <c r="AC51" s="51"/>
      <c r="AD51" s="60"/>
    </row>
    <row r="52" spans="1:30">
      <c r="A52" s="17" t="s">
        <v>102</v>
      </c>
      <c r="P52" t="s">
        <v>102</v>
      </c>
    </row>
  </sheetData>
  <phoneticPr fontId="0" type="noConversion"/>
  <pageMargins left="0.5" right="0.5" top="0.75" bottom="0.75" header="0.5" footer="0.5"/>
  <pageSetup scale="55" pageOrder="overThenDown" orientation="landscape" useFirstPageNumber="1"/>
  <headerFooter alignWithMargins="0">
    <oddFooter>&amp;R&amp;A  Page &amp;P</oddFooter>
  </headerFooter>
  <colBreaks count="1" manualBreakCount="1">
    <brk id="15" max="1048575" man="1"/>
  </colBreaks>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dimension ref="A1:AD268"/>
  <sheetViews>
    <sheetView topLeftCell="A106" zoomScale="50" zoomScaleNormal="50" zoomScaleSheetLayoutView="50" zoomScalePageLayoutView="50" workbookViewId="0">
      <selection activeCell="I61" sqref="I61"/>
    </sheetView>
  </sheetViews>
  <sheetFormatPr baseColWidth="10" defaultColWidth="8.625" defaultRowHeight="17" x14ac:dyDescent="0"/>
  <cols>
    <col min="1" max="1" width="21.625" customWidth="1"/>
    <col min="2" max="2" width="10.125" customWidth="1"/>
    <col min="3" max="3" width="10.875" customWidth="1"/>
    <col min="4" max="13" width="11.125" customWidth="1"/>
    <col min="14" max="14" width="11.75" bestFit="1" customWidth="1"/>
    <col min="15" max="15" width="10.875" bestFit="1" customWidth="1"/>
    <col min="16" max="16" width="21.625" customWidth="1"/>
    <col min="17" max="17" width="11.25" customWidth="1"/>
    <col min="18" max="18" width="10.875" customWidth="1"/>
    <col min="19" max="28" width="11.125" customWidth="1"/>
    <col min="29" max="30" width="10.875" customWidth="1"/>
  </cols>
  <sheetData>
    <row r="1" spans="1:30">
      <c r="A1" s="23" t="str">
        <f>+Cover!A22</f>
        <v>School Name</v>
      </c>
      <c r="B1" s="18"/>
      <c r="C1" s="18"/>
      <c r="D1" s="18"/>
      <c r="E1" s="18"/>
      <c r="F1" s="18"/>
      <c r="G1" s="18"/>
      <c r="H1" s="18"/>
      <c r="I1" s="18"/>
      <c r="J1" s="18"/>
      <c r="K1" s="18"/>
      <c r="L1" s="18"/>
      <c r="M1" s="18"/>
      <c r="N1" s="18"/>
      <c r="O1" s="63" t="str">
        <f>+Cover!A25</f>
        <v>Draft 1.0</v>
      </c>
      <c r="P1" s="23" t="str">
        <f>+A1</f>
        <v>School Name</v>
      </c>
      <c r="Q1" s="18"/>
      <c r="R1" s="18"/>
      <c r="S1" s="18"/>
      <c r="T1" s="18"/>
      <c r="U1" s="18"/>
      <c r="V1" s="18"/>
      <c r="W1" s="18"/>
      <c r="X1" s="18"/>
      <c r="Y1" s="18"/>
      <c r="Z1" s="18"/>
      <c r="AA1" s="18"/>
      <c r="AB1" s="18"/>
      <c r="AC1" s="18"/>
      <c r="AD1" s="63" t="str">
        <f>+O1</f>
        <v>Draft 1.0</v>
      </c>
    </row>
    <row r="2" spans="1:30" ht="21">
      <c r="A2" s="19" t="s">
        <v>6</v>
      </c>
      <c r="B2" s="18"/>
      <c r="C2" s="18"/>
      <c r="D2" s="18"/>
      <c r="E2" s="18"/>
      <c r="F2" s="18"/>
      <c r="G2" s="18"/>
      <c r="H2" s="18"/>
      <c r="I2" s="18"/>
      <c r="J2" s="18"/>
      <c r="K2" s="18"/>
      <c r="L2" s="18"/>
      <c r="M2" s="18"/>
      <c r="N2" s="24"/>
      <c r="O2" s="18"/>
      <c r="P2" s="19" t="s">
        <v>6</v>
      </c>
      <c r="Q2" s="18"/>
      <c r="R2" s="18"/>
      <c r="S2" s="18"/>
      <c r="T2" s="18"/>
      <c r="U2" s="18"/>
      <c r="V2" s="18"/>
      <c r="W2" s="18"/>
      <c r="X2" s="18"/>
      <c r="Y2" s="18"/>
      <c r="Z2" s="18"/>
      <c r="AA2" s="18"/>
      <c r="AB2" s="18"/>
      <c r="AC2" s="24"/>
      <c r="AD2" s="18"/>
    </row>
    <row r="3" spans="1:30">
      <c r="A3" s="20">
        <f>+'Staff &amp; Faculty'!A3</f>
        <v>2015</v>
      </c>
      <c r="B3" s="17"/>
      <c r="C3" s="17"/>
      <c r="D3" s="17"/>
      <c r="E3" s="17"/>
      <c r="F3" s="17"/>
      <c r="G3" s="17"/>
      <c r="H3" s="17"/>
      <c r="I3" s="17"/>
      <c r="J3" s="17"/>
      <c r="K3" s="17"/>
      <c r="L3" s="17"/>
      <c r="M3" s="17"/>
      <c r="N3" s="17"/>
      <c r="O3" s="17"/>
      <c r="P3" s="20">
        <f>+'Staff &amp; Faculty'!P3</f>
        <v>2016</v>
      </c>
      <c r="Q3" s="17"/>
      <c r="R3" s="17"/>
      <c r="S3" s="17"/>
      <c r="T3" s="17"/>
      <c r="U3" s="17"/>
      <c r="V3" s="17"/>
      <c r="W3" s="17"/>
      <c r="X3" s="17"/>
      <c r="Y3" s="17"/>
      <c r="Z3" s="17"/>
      <c r="AA3" s="17"/>
      <c r="AB3" s="17"/>
      <c r="AC3" s="17"/>
      <c r="AD3" s="17"/>
    </row>
    <row r="4" spans="1:30">
      <c r="A4" s="17"/>
      <c r="B4" s="36"/>
      <c r="C4" s="531" t="str">
        <f>IF(ISBLANK('Staff &amp; Faculty'!C$4),"",'Staff &amp; Faculty'!C$4)</f>
        <v>Month</v>
      </c>
      <c r="D4" s="531" t="str">
        <f>IF(ISBLANK('Staff &amp; Faculty'!D$4),"",'Staff &amp; Faculty'!D$4)</f>
        <v/>
      </c>
      <c r="E4" s="531" t="str">
        <f>IF(ISBLANK('Staff &amp; Faculty'!E$4),"",'Staff &amp; Faculty'!E$4)</f>
        <v/>
      </c>
      <c r="F4" s="531" t="str">
        <f>IF(ISBLANK('Staff &amp; Faculty'!F$4),"",'Staff &amp; Faculty'!F$4)</f>
        <v/>
      </c>
      <c r="G4" s="531" t="str">
        <f>IF(ISBLANK('Staff &amp; Faculty'!G$4),"",'Staff &amp; Faculty'!G$4)</f>
        <v/>
      </c>
      <c r="H4" s="531" t="str">
        <f>IF(ISBLANK('Staff &amp; Faculty'!H$4),"",'Staff &amp; Faculty'!H$4)</f>
        <v/>
      </c>
      <c r="I4" s="531" t="str">
        <f>IF(ISBLANK('Staff &amp; Faculty'!I$4),"",'Staff &amp; Faculty'!I$4)</f>
        <v/>
      </c>
      <c r="J4" s="531" t="str">
        <f>IF(ISBLANK('Staff &amp; Faculty'!J$4),"",'Staff &amp; Faculty'!J$4)</f>
        <v/>
      </c>
      <c r="K4" s="531" t="str">
        <f>IF(ISBLANK('Staff &amp; Faculty'!K$4),"",'Staff &amp; Faculty'!K$4)</f>
        <v/>
      </c>
      <c r="L4" s="531" t="str">
        <f>IF(ISBLANK('Staff &amp; Faculty'!L$4),"",'Staff &amp; Faculty'!L$4)</f>
        <v/>
      </c>
      <c r="M4" s="531" t="str">
        <f>IF(ISBLANK('Staff &amp; Faculty'!M$4),"",'Staff &amp; Faculty'!M$4)</f>
        <v/>
      </c>
      <c r="N4" s="531" t="str">
        <f>IF(ISBLANK('Staff &amp; Faculty'!N$4),"",'Staff &amp; Faculty'!N$4)</f>
        <v/>
      </c>
      <c r="P4" s="17"/>
      <c r="Q4" s="36"/>
      <c r="R4" s="531" t="str">
        <f>IF(ISBLANK('Staff &amp; Faculty'!R$4),"",'Staff &amp; Faculty'!R$4)</f>
        <v>Month</v>
      </c>
      <c r="S4" s="531" t="str">
        <f>IF(ISBLANK('Staff &amp; Faculty'!S$4),"",'Staff &amp; Faculty'!S$4)</f>
        <v/>
      </c>
      <c r="T4" s="531" t="str">
        <f>IF(ISBLANK('Staff &amp; Faculty'!T$4),"",'Staff &amp; Faculty'!T$4)</f>
        <v/>
      </c>
      <c r="U4" s="531" t="str">
        <f>IF(ISBLANK('Staff &amp; Faculty'!U$4),"",'Staff &amp; Faculty'!U$4)</f>
        <v/>
      </c>
      <c r="V4" s="531" t="str">
        <f>IF(ISBLANK('Staff &amp; Faculty'!V$4),"",'Staff &amp; Faculty'!V$4)</f>
        <v/>
      </c>
      <c r="W4" s="531" t="str">
        <f>IF(ISBLANK('Staff &amp; Faculty'!W$4),"",'Staff &amp; Faculty'!W$4)</f>
        <v/>
      </c>
      <c r="X4" s="531" t="str">
        <f>IF(ISBLANK('Staff &amp; Faculty'!X$4),"",'Staff &amp; Faculty'!X$4)</f>
        <v/>
      </c>
      <c r="Y4" s="531" t="str">
        <f>IF(ISBLANK('Staff &amp; Faculty'!Y$4),"",'Staff &amp; Faculty'!Y$4)</f>
        <v/>
      </c>
      <c r="Z4" s="531" t="str">
        <f>IF(ISBLANK('Staff &amp; Faculty'!Z$4),"",'Staff &amp; Faculty'!Z$4)</f>
        <v/>
      </c>
      <c r="AA4" s="531" t="str">
        <f>IF(ISBLANK('Staff &amp; Faculty'!AA$4),"",'Staff &amp; Faculty'!AA$4)</f>
        <v/>
      </c>
      <c r="AB4" s="531" t="str">
        <f>IF(ISBLANK('Staff &amp; Faculty'!AB$4),"",'Staff &amp; Faculty'!AB$4)</f>
        <v/>
      </c>
      <c r="AC4" s="531" t="str">
        <f>IF(ISBLANK('Staff &amp; Faculty'!AC$4),"",'Staff &amp; Faculty'!AC$4)</f>
        <v/>
      </c>
      <c r="AD4" s="498"/>
    </row>
    <row r="5" spans="1:30" ht="18" thickBot="1">
      <c r="A5" s="26"/>
      <c r="B5" s="37"/>
      <c r="C5" s="532" t="str">
        <f>+'Staff &amp; Faculty'!C$5</f>
        <v>July</v>
      </c>
      <c r="D5" s="532" t="str">
        <f>+'Staff &amp; Faculty'!D$5</f>
        <v>Aug</v>
      </c>
      <c r="E5" s="532" t="str">
        <f>+'Staff &amp; Faculty'!E$5</f>
        <v>Sept</v>
      </c>
      <c r="F5" s="532" t="str">
        <f>+'Staff &amp; Faculty'!F$5</f>
        <v>Oct</v>
      </c>
      <c r="G5" s="532" t="str">
        <f>+'Staff &amp; Faculty'!G$5</f>
        <v>Nov</v>
      </c>
      <c r="H5" s="532" t="str">
        <f>+'Staff &amp; Faculty'!H$5</f>
        <v>Dec</v>
      </c>
      <c r="I5" s="532" t="str">
        <f>+'Staff &amp; Faculty'!I$5</f>
        <v>Jan</v>
      </c>
      <c r="J5" s="532" t="str">
        <f>+'Staff &amp; Faculty'!J$5</f>
        <v>Feb</v>
      </c>
      <c r="K5" s="532" t="str">
        <f>+'Staff &amp; Faculty'!K$5</f>
        <v>March</v>
      </c>
      <c r="L5" s="532" t="str">
        <f>+'Staff &amp; Faculty'!L$5</f>
        <v>April</v>
      </c>
      <c r="M5" s="532" t="str">
        <f>+'Staff &amp; Faculty'!M$5</f>
        <v>May</v>
      </c>
      <c r="N5" s="532" t="str">
        <f>+'Staff &amp; Faculty'!N$5</f>
        <v>June</v>
      </c>
      <c r="P5" s="26"/>
      <c r="Q5" s="148"/>
      <c r="R5" s="532" t="str">
        <f>+'Staff &amp; Faculty'!R$5</f>
        <v>July</v>
      </c>
      <c r="S5" s="532" t="str">
        <f>+'Staff &amp; Faculty'!S$5</f>
        <v>Aug</v>
      </c>
      <c r="T5" s="532" t="str">
        <f>+'Staff &amp; Faculty'!T$5</f>
        <v>Sept</v>
      </c>
      <c r="U5" s="532" t="str">
        <f>+'Staff &amp; Faculty'!U$5</f>
        <v>Oct</v>
      </c>
      <c r="V5" s="532" t="str">
        <f>+'Staff &amp; Faculty'!V$5</f>
        <v>Nov</v>
      </c>
      <c r="W5" s="532" t="str">
        <f>+'Staff &amp; Faculty'!W$5</f>
        <v>Dec</v>
      </c>
      <c r="X5" s="532" t="str">
        <f>+'Staff &amp; Faculty'!X$5</f>
        <v>Jan</v>
      </c>
      <c r="Y5" s="532" t="str">
        <f>+'Staff &amp; Faculty'!Y$5</f>
        <v>Feb</v>
      </c>
      <c r="Z5" s="532" t="str">
        <f>+'Staff &amp; Faculty'!Z$5</f>
        <v>March</v>
      </c>
      <c r="AA5" s="532" t="str">
        <f>+'Staff &amp; Faculty'!AA$5</f>
        <v>April</v>
      </c>
      <c r="AB5" s="532" t="str">
        <f>+'Staff &amp; Faculty'!AB$5</f>
        <v>May</v>
      </c>
      <c r="AC5" s="532" t="str">
        <f>+'Staff &amp; Faculty'!AC$5</f>
        <v>June</v>
      </c>
      <c r="AD5" s="532" t="s">
        <v>1</v>
      </c>
    </row>
    <row r="6" spans="1:30">
      <c r="B6" s="13"/>
      <c r="C6" s="31"/>
      <c r="D6" s="31"/>
      <c r="E6" s="31"/>
      <c r="F6" s="31"/>
      <c r="G6" s="31"/>
      <c r="H6" s="31"/>
      <c r="I6" s="31"/>
      <c r="J6" s="31"/>
      <c r="K6" s="31"/>
      <c r="L6" s="31"/>
      <c r="M6" s="31"/>
      <c r="N6" s="31"/>
      <c r="O6" s="29"/>
      <c r="Q6" s="13"/>
      <c r="R6" s="31"/>
      <c r="S6" s="31"/>
      <c r="T6" s="31"/>
      <c r="U6" s="31"/>
      <c r="V6" s="31"/>
      <c r="W6" s="31"/>
      <c r="X6" s="31"/>
      <c r="Y6" s="31"/>
      <c r="Z6" s="31"/>
      <c r="AA6" s="31"/>
      <c r="AB6" s="31"/>
      <c r="AC6" s="31"/>
      <c r="AD6" s="29"/>
    </row>
    <row r="7" spans="1:30" ht="18">
      <c r="A7" s="50" t="s">
        <v>7</v>
      </c>
      <c r="B7" s="499"/>
      <c r="C7" s="31"/>
      <c r="D7" s="31"/>
      <c r="E7" s="31"/>
      <c r="F7" s="31"/>
      <c r="G7" s="31"/>
      <c r="H7" s="31"/>
      <c r="I7" s="31"/>
      <c r="J7" s="31"/>
      <c r="K7" s="31"/>
      <c r="L7" s="31"/>
      <c r="M7" s="31"/>
      <c r="N7" s="31"/>
      <c r="O7" s="29"/>
      <c r="P7" s="389" t="s">
        <v>7</v>
      </c>
      <c r="Q7" s="13"/>
      <c r="R7" s="31"/>
      <c r="S7" s="31"/>
      <c r="T7" s="31"/>
      <c r="U7" s="31"/>
      <c r="V7" s="31"/>
      <c r="W7" s="31"/>
      <c r="X7" s="31"/>
      <c r="Y7" s="31"/>
      <c r="Z7" s="31"/>
      <c r="AA7" s="31"/>
      <c r="AB7" s="31"/>
      <c r="AC7" s="31"/>
      <c r="AD7" s="29"/>
    </row>
    <row r="8" spans="1:30" ht="18">
      <c r="A8" s="50" t="s">
        <v>201</v>
      </c>
      <c r="B8" s="13"/>
      <c r="C8" s="31"/>
      <c r="D8" s="31"/>
      <c r="E8" s="31"/>
      <c r="F8" s="31"/>
      <c r="G8" s="31"/>
      <c r="H8" s="31"/>
      <c r="I8" s="31"/>
      <c r="J8" s="31"/>
      <c r="K8" s="31"/>
      <c r="L8" s="31"/>
      <c r="M8" s="31"/>
      <c r="N8" s="31"/>
      <c r="O8" s="29"/>
      <c r="P8" s="48" t="str">
        <f>IF(A8="","",A8)</f>
        <v>Tuition</v>
      </c>
      <c r="Q8" s="13"/>
      <c r="R8" s="31"/>
      <c r="S8" s="31"/>
      <c r="T8" s="31"/>
      <c r="U8" s="31"/>
      <c r="V8" s="31"/>
      <c r="W8" s="31"/>
      <c r="X8" s="31"/>
      <c r="Y8" s="31"/>
      <c r="Z8" s="31"/>
      <c r="AA8" s="31"/>
      <c r="AB8" s="31"/>
      <c r="AC8" s="31"/>
      <c r="AD8" s="29"/>
    </row>
    <row r="9" spans="1:30">
      <c r="A9" s="23" t="str">
        <f>+Enrollment!A8</f>
        <v>Grade 1</v>
      </c>
      <c r="B9" s="30"/>
      <c r="C9" s="432">
        <f>Enrollment!C52+Enrollment!C30</f>
        <v>0</v>
      </c>
      <c r="D9" s="184">
        <f>Enrollment!D52+Enrollment!D30</f>
        <v>0</v>
      </c>
      <c r="E9" s="184">
        <f>Enrollment!E52+Enrollment!E30</f>
        <v>22550</v>
      </c>
      <c r="F9" s="184">
        <f>Enrollment!F52+Enrollment!F30</f>
        <v>4550</v>
      </c>
      <c r="G9" s="184">
        <f>Enrollment!G52+Enrollment!G30</f>
        <v>4550</v>
      </c>
      <c r="H9" s="184">
        <f>Enrollment!H52+Enrollment!H30</f>
        <v>4550</v>
      </c>
      <c r="I9" s="184">
        <f>Enrollment!I52+Enrollment!I30</f>
        <v>4550</v>
      </c>
      <c r="J9" s="184">
        <f>Enrollment!J52+Enrollment!J30</f>
        <v>4550</v>
      </c>
      <c r="K9" s="184">
        <f>Enrollment!K52+Enrollment!K30</f>
        <v>4550</v>
      </c>
      <c r="L9" s="184">
        <f>Enrollment!L52+Enrollment!L30</f>
        <v>4550</v>
      </c>
      <c r="M9" s="184">
        <f>Enrollment!M52+Enrollment!M30</f>
        <v>4550</v>
      </c>
      <c r="N9" s="433">
        <f>Enrollment!N52+Enrollment!N30</f>
        <v>4550</v>
      </c>
      <c r="O9" s="214">
        <f>SUM(C9:N9)</f>
        <v>63500</v>
      </c>
      <c r="P9" s="47" t="str">
        <f>IF(A9="","",A9)</f>
        <v>Grade 1</v>
      </c>
      <c r="Q9" s="30"/>
      <c r="R9" s="432">
        <f>Enrollment!R52+Enrollment!R30</f>
        <v>0</v>
      </c>
      <c r="S9" s="184">
        <f>Enrollment!S52+Enrollment!S30</f>
        <v>0</v>
      </c>
      <c r="T9" s="184">
        <f>Enrollment!T52+Enrollment!T30</f>
        <v>22550</v>
      </c>
      <c r="U9" s="184">
        <f>Enrollment!U52+Enrollment!U30</f>
        <v>4550</v>
      </c>
      <c r="V9" s="184">
        <f>Enrollment!V52+Enrollment!V30</f>
        <v>4550</v>
      </c>
      <c r="W9" s="184">
        <f>Enrollment!W52+Enrollment!W30</f>
        <v>4550</v>
      </c>
      <c r="X9" s="184">
        <f>Enrollment!X52+Enrollment!X30</f>
        <v>4550</v>
      </c>
      <c r="Y9" s="184">
        <f>Enrollment!Y52+Enrollment!Y30</f>
        <v>4550</v>
      </c>
      <c r="Z9" s="184">
        <f>Enrollment!Z52+Enrollment!Z30</f>
        <v>4550</v>
      </c>
      <c r="AA9" s="184">
        <f>Enrollment!AA52+Enrollment!AA30</f>
        <v>4550</v>
      </c>
      <c r="AB9" s="184">
        <f>Enrollment!AB52+Enrollment!AB30</f>
        <v>4550</v>
      </c>
      <c r="AC9" s="433">
        <f>Enrollment!AC52+Enrollment!AC30</f>
        <v>4550</v>
      </c>
      <c r="AD9" s="214">
        <f>SUM(R9:AC9)</f>
        <v>63500</v>
      </c>
    </row>
    <row r="10" spans="1:30">
      <c r="A10" s="23" t="str">
        <f>+Enrollment!A9</f>
        <v>Grade 2</v>
      </c>
      <c r="B10" s="30"/>
      <c r="C10" s="434">
        <f>Enrollment!C53+Enrollment!C31</f>
        <v>0</v>
      </c>
      <c r="D10" s="187">
        <f>Enrollment!D53+Enrollment!D31</f>
        <v>0</v>
      </c>
      <c r="E10" s="187">
        <f>Enrollment!E53+Enrollment!E31</f>
        <v>22550</v>
      </c>
      <c r="F10" s="187">
        <f>Enrollment!F53+Enrollment!F31</f>
        <v>4550</v>
      </c>
      <c r="G10" s="187">
        <f>Enrollment!G53+Enrollment!G31</f>
        <v>4550</v>
      </c>
      <c r="H10" s="187">
        <f>Enrollment!H53+Enrollment!H31</f>
        <v>4550</v>
      </c>
      <c r="I10" s="187">
        <f>Enrollment!I53+Enrollment!I31</f>
        <v>4550</v>
      </c>
      <c r="J10" s="187">
        <f>Enrollment!J53+Enrollment!J31</f>
        <v>4550</v>
      </c>
      <c r="K10" s="187">
        <f>Enrollment!K53+Enrollment!K31</f>
        <v>4550</v>
      </c>
      <c r="L10" s="187">
        <f>Enrollment!L53+Enrollment!L31</f>
        <v>4550</v>
      </c>
      <c r="M10" s="187">
        <f>Enrollment!M53+Enrollment!M31</f>
        <v>4550</v>
      </c>
      <c r="N10" s="435">
        <f>Enrollment!N53+Enrollment!N31</f>
        <v>4550</v>
      </c>
      <c r="O10" s="214">
        <f t="shared" ref="O10:O19" si="0">SUM(C10:N10)</f>
        <v>63500</v>
      </c>
      <c r="P10" s="47" t="str">
        <f t="shared" ref="P10:P19" si="1">IF(A10="","",A10)</f>
        <v>Grade 2</v>
      </c>
      <c r="Q10" s="30"/>
      <c r="R10" s="434">
        <f>Enrollment!R53+Enrollment!R31</f>
        <v>0</v>
      </c>
      <c r="S10" s="187">
        <f>Enrollment!S53+Enrollment!S31</f>
        <v>0</v>
      </c>
      <c r="T10" s="187">
        <f>Enrollment!T53+Enrollment!T31</f>
        <v>22550</v>
      </c>
      <c r="U10" s="187">
        <f>Enrollment!U53+Enrollment!U31</f>
        <v>4550</v>
      </c>
      <c r="V10" s="187">
        <f>Enrollment!V53+Enrollment!V31</f>
        <v>4550</v>
      </c>
      <c r="W10" s="187">
        <f>Enrollment!W53+Enrollment!W31</f>
        <v>4550</v>
      </c>
      <c r="X10" s="187">
        <f>Enrollment!X53+Enrollment!X31</f>
        <v>4550</v>
      </c>
      <c r="Y10" s="187">
        <f>Enrollment!Y53+Enrollment!Y31</f>
        <v>4550</v>
      </c>
      <c r="Z10" s="187">
        <f>Enrollment!Z53+Enrollment!Z31</f>
        <v>4550</v>
      </c>
      <c r="AA10" s="187">
        <f>Enrollment!AA53+Enrollment!AA31</f>
        <v>4550</v>
      </c>
      <c r="AB10" s="187">
        <f>Enrollment!AB53+Enrollment!AB31</f>
        <v>4550</v>
      </c>
      <c r="AC10" s="435">
        <f>Enrollment!AC53+Enrollment!AC31</f>
        <v>4550</v>
      </c>
      <c r="AD10" s="214">
        <f t="shared" ref="AD10:AD19" si="2">SUM(R10:AC10)</f>
        <v>63500</v>
      </c>
    </row>
    <row r="11" spans="1:30">
      <c r="A11" s="23" t="str">
        <f>+Enrollment!A10</f>
        <v>Grade 3</v>
      </c>
      <c r="B11" s="30"/>
      <c r="C11" s="434">
        <f>Enrollment!C54+Enrollment!C32</f>
        <v>0</v>
      </c>
      <c r="D11" s="187">
        <f>Enrollment!D54+Enrollment!D32</f>
        <v>0</v>
      </c>
      <c r="E11" s="187">
        <f>Enrollment!E54+Enrollment!E32</f>
        <v>22550</v>
      </c>
      <c r="F11" s="187">
        <f>Enrollment!F54+Enrollment!F32</f>
        <v>4550</v>
      </c>
      <c r="G11" s="187">
        <f>Enrollment!G54+Enrollment!G32</f>
        <v>4550</v>
      </c>
      <c r="H11" s="187">
        <f>Enrollment!H54+Enrollment!H32</f>
        <v>4550</v>
      </c>
      <c r="I11" s="187">
        <f>Enrollment!I54+Enrollment!I32</f>
        <v>4550</v>
      </c>
      <c r="J11" s="187">
        <f>Enrollment!J54+Enrollment!J32</f>
        <v>4550</v>
      </c>
      <c r="K11" s="187">
        <f>Enrollment!K54+Enrollment!K32</f>
        <v>4550</v>
      </c>
      <c r="L11" s="187">
        <f>Enrollment!L54+Enrollment!L32</f>
        <v>4550</v>
      </c>
      <c r="M11" s="187">
        <f>Enrollment!M54+Enrollment!M32</f>
        <v>4550</v>
      </c>
      <c r="N11" s="435">
        <f>Enrollment!N54+Enrollment!N32</f>
        <v>4550</v>
      </c>
      <c r="O11" s="214">
        <f t="shared" si="0"/>
        <v>63500</v>
      </c>
      <c r="P11" s="47" t="str">
        <f t="shared" si="1"/>
        <v>Grade 3</v>
      </c>
      <c r="Q11" s="30"/>
      <c r="R11" s="434">
        <f>Enrollment!R54+Enrollment!R32</f>
        <v>0</v>
      </c>
      <c r="S11" s="187">
        <f>Enrollment!S54+Enrollment!S32</f>
        <v>0</v>
      </c>
      <c r="T11" s="187">
        <f>Enrollment!T54+Enrollment!T32</f>
        <v>22550</v>
      </c>
      <c r="U11" s="187">
        <f>Enrollment!U54+Enrollment!U32</f>
        <v>4550</v>
      </c>
      <c r="V11" s="187">
        <f>Enrollment!V54+Enrollment!V32</f>
        <v>4550</v>
      </c>
      <c r="W11" s="187">
        <f>Enrollment!W54+Enrollment!W32</f>
        <v>4550</v>
      </c>
      <c r="X11" s="187">
        <f>Enrollment!X54+Enrollment!X32</f>
        <v>4550</v>
      </c>
      <c r="Y11" s="187">
        <f>Enrollment!Y54+Enrollment!Y32</f>
        <v>4550</v>
      </c>
      <c r="Z11" s="187">
        <f>Enrollment!Z54+Enrollment!Z32</f>
        <v>4550</v>
      </c>
      <c r="AA11" s="187">
        <f>Enrollment!AA54+Enrollment!AA32</f>
        <v>4550</v>
      </c>
      <c r="AB11" s="187">
        <f>Enrollment!AB54+Enrollment!AB32</f>
        <v>4550</v>
      </c>
      <c r="AC11" s="435">
        <f>Enrollment!AC54+Enrollment!AC32</f>
        <v>4550</v>
      </c>
      <c r="AD11" s="214">
        <f t="shared" si="2"/>
        <v>63500</v>
      </c>
    </row>
    <row r="12" spans="1:30">
      <c r="A12" s="23" t="str">
        <f>+Enrollment!A11</f>
        <v>Grade 4</v>
      </c>
      <c r="B12" s="30"/>
      <c r="C12" s="434">
        <f>Enrollment!C55+Enrollment!C33</f>
        <v>0</v>
      </c>
      <c r="D12" s="187">
        <f>Enrollment!D55+Enrollment!D33</f>
        <v>0</v>
      </c>
      <c r="E12" s="187">
        <f>Enrollment!E55+Enrollment!E33</f>
        <v>22550</v>
      </c>
      <c r="F12" s="187">
        <f>Enrollment!F55+Enrollment!F33</f>
        <v>4550</v>
      </c>
      <c r="G12" s="187">
        <f>Enrollment!G55+Enrollment!G33</f>
        <v>4550</v>
      </c>
      <c r="H12" s="187">
        <f>Enrollment!H55+Enrollment!H33</f>
        <v>4550</v>
      </c>
      <c r="I12" s="187">
        <f>Enrollment!I55+Enrollment!I33</f>
        <v>4550</v>
      </c>
      <c r="J12" s="187">
        <f>Enrollment!J55+Enrollment!J33</f>
        <v>4550</v>
      </c>
      <c r="K12" s="187">
        <f>Enrollment!K55+Enrollment!K33</f>
        <v>4550</v>
      </c>
      <c r="L12" s="187">
        <f>Enrollment!L55+Enrollment!L33</f>
        <v>4550</v>
      </c>
      <c r="M12" s="187">
        <f>Enrollment!M55+Enrollment!M33</f>
        <v>4550</v>
      </c>
      <c r="N12" s="435">
        <f>Enrollment!N55+Enrollment!N33</f>
        <v>4550</v>
      </c>
      <c r="O12" s="214">
        <f t="shared" si="0"/>
        <v>63500</v>
      </c>
      <c r="P12" s="47" t="str">
        <f t="shared" si="1"/>
        <v>Grade 4</v>
      </c>
      <c r="Q12" s="30"/>
      <c r="R12" s="434">
        <f>Enrollment!R55+Enrollment!R33</f>
        <v>0</v>
      </c>
      <c r="S12" s="187">
        <f>Enrollment!S55+Enrollment!S33</f>
        <v>0</v>
      </c>
      <c r="T12" s="187">
        <f>Enrollment!T55+Enrollment!T33</f>
        <v>22550</v>
      </c>
      <c r="U12" s="187">
        <f>Enrollment!U55+Enrollment!U33</f>
        <v>4550</v>
      </c>
      <c r="V12" s="187">
        <f>Enrollment!V55+Enrollment!V33</f>
        <v>4550</v>
      </c>
      <c r="W12" s="187">
        <f>Enrollment!W55+Enrollment!W33</f>
        <v>4550</v>
      </c>
      <c r="X12" s="187">
        <f>Enrollment!X55+Enrollment!X33</f>
        <v>4550</v>
      </c>
      <c r="Y12" s="187">
        <f>Enrollment!Y55+Enrollment!Y33</f>
        <v>4550</v>
      </c>
      <c r="Z12" s="187">
        <f>Enrollment!Z55+Enrollment!Z33</f>
        <v>4550</v>
      </c>
      <c r="AA12" s="187">
        <f>Enrollment!AA55+Enrollment!AA33</f>
        <v>4550</v>
      </c>
      <c r="AB12" s="187">
        <f>Enrollment!AB55+Enrollment!AB33</f>
        <v>4550</v>
      </c>
      <c r="AC12" s="435">
        <f>Enrollment!AC55+Enrollment!AC33</f>
        <v>4550</v>
      </c>
      <c r="AD12" s="214">
        <f t="shared" si="2"/>
        <v>63500</v>
      </c>
    </row>
    <row r="13" spans="1:30">
      <c r="A13" s="23" t="str">
        <f>+Enrollment!A12</f>
        <v>Grade 5</v>
      </c>
      <c r="B13" s="30"/>
      <c r="C13" s="434">
        <f>Enrollment!C56+Enrollment!C34</f>
        <v>0</v>
      </c>
      <c r="D13" s="187">
        <f>Enrollment!D56+Enrollment!D34</f>
        <v>0</v>
      </c>
      <c r="E13" s="187">
        <f>Enrollment!E56+Enrollment!E34</f>
        <v>16912.5</v>
      </c>
      <c r="F13" s="187">
        <f>Enrollment!F56+Enrollment!F34</f>
        <v>3412.5</v>
      </c>
      <c r="G13" s="187">
        <f>Enrollment!G56+Enrollment!G34</f>
        <v>3412.5</v>
      </c>
      <c r="H13" s="187">
        <f>Enrollment!H56+Enrollment!H34</f>
        <v>3412.5</v>
      </c>
      <c r="I13" s="187">
        <f>Enrollment!I56+Enrollment!I34</f>
        <v>3412.5</v>
      </c>
      <c r="J13" s="187">
        <f>Enrollment!J56+Enrollment!J34</f>
        <v>3412.5</v>
      </c>
      <c r="K13" s="187">
        <f>Enrollment!K56+Enrollment!K34</f>
        <v>3412.5</v>
      </c>
      <c r="L13" s="187">
        <f>Enrollment!L56+Enrollment!L34</f>
        <v>3412.5</v>
      </c>
      <c r="M13" s="187">
        <f>Enrollment!M56+Enrollment!M34</f>
        <v>3412.5</v>
      </c>
      <c r="N13" s="435">
        <f>Enrollment!N56+Enrollment!N34</f>
        <v>3412.5</v>
      </c>
      <c r="O13" s="214">
        <f t="shared" si="0"/>
        <v>47625</v>
      </c>
      <c r="P13" s="47" t="str">
        <f t="shared" si="1"/>
        <v>Grade 5</v>
      </c>
      <c r="Q13" s="30"/>
      <c r="R13" s="434">
        <f>Enrollment!R56+Enrollment!R34</f>
        <v>0</v>
      </c>
      <c r="S13" s="187">
        <f>Enrollment!S56+Enrollment!S34</f>
        <v>0</v>
      </c>
      <c r="T13" s="187">
        <f>Enrollment!T56+Enrollment!T34</f>
        <v>16912.5</v>
      </c>
      <c r="U13" s="187">
        <f>Enrollment!U56+Enrollment!U34</f>
        <v>3412.5</v>
      </c>
      <c r="V13" s="187">
        <f>Enrollment!V56+Enrollment!V34</f>
        <v>3412.5</v>
      </c>
      <c r="W13" s="187">
        <f>Enrollment!W56+Enrollment!W34</f>
        <v>3412.5</v>
      </c>
      <c r="X13" s="187">
        <f>Enrollment!X56+Enrollment!X34</f>
        <v>3412.5</v>
      </c>
      <c r="Y13" s="187">
        <f>Enrollment!Y56+Enrollment!Y34</f>
        <v>3412.5</v>
      </c>
      <c r="Z13" s="187">
        <f>Enrollment!Z56+Enrollment!Z34</f>
        <v>3412.5</v>
      </c>
      <c r="AA13" s="187">
        <f>Enrollment!AA56+Enrollment!AA34</f>
        <v>3412.5</v>
      </c>
      <c r="AB13" s="187">
        <f>Enrollment!AB56+Enrollment!AB34</f>
        <v>3412.5</v>
      </c>
      <c r="AC13" s="435">
        <f>Enrollment!AC56+Enrollment!AC34</f>
        <v>3412.5</v>
      </c>
      <c r="AD13" s="214">
        <f t="shared" si="2"/>
        <v>47625</v>
      </c>
    </row>
    <row r="14" spans="1:30">
      <c r="A14" s="23" t="str">
        <f>+Enrollment!A13</f>
        <v>Grade 6</v>
      </c>
      <c r="B14" s="30"/>
      <c r="C14" s="434">
        <f>Enrollment!C57+Enrollment!C35</f>
        <v>0</v>
      </c>
      <c r="D14" s="187">
        <f>Enrollment!D57+Enrollment!D35</f>
        <v>0</v>
      </c>
      <c r="E14" s="187">
        <f>Enrollment!E57+Enrollment!E35</f>
        <v>16912.5</v>
      </c>
      <c r="F14" s="187">
        <f>Enrollment!F57+Enrollment!F35</f>
        <v>3412.5</v>
      </c>
      <c r="G14" s="187">
        <f>Enrollment!G57+Enrollment!G35</f>
        <v>3412.5</v>
      </c>
      <c r="H14" s="187">
        <f>Enrollment!H57+Enrollment!H35</f>
        <v>3412.5</v>
      </c>
      <c r="I14" s="187">
        <f>Enrollment!I57+Enrollment!I35</f>
        <v>3412.5</v>
      </c>
      <c r="J14" s="187">
        <f>Enrollment!J57+Enrollment!J35</f>
        <v>3412.5</v>
      </c>
      <c r="K14" s="187">
        <f>Enrollment!K57+Enrollment!K35</f>
        <v>3412.5</v>
      </c>
      <c r="L14" s="187">
        <f>Enrollment!L57+Enrollment!L35</f>
        <v>3412.5</v>
      </c>
      <c r="M14" s="187">
        <f>Enrollment!M57+Enrollment!M35</f>
        <v>3412.5</v>
      </c>
      <c r="N14" s="435">
        <f>Enrollment!N57+Enrollment!N35</f>
        <v>3412.5</v>
      </c>
      <c r="O14" s="214">
        <f t="shared" si="0"/>
        <v>47625</v>
      </c>
      <c r="P14" s="47" t="str">
        <f t="shared" si="1"/>
        <v>Grade 6</v>
      </c>
      <c r="Q14" s="30"/>
      <c r="R14" s="434">
        <f>Enrollment!R57+Enrollment!R35</f>
        <v>0</v>
      </c>
      <c r="S14" s="187">
        <f>Enrollment!S57+Enrollment!S35</f>
        <v>0</v>
      </c>
      <c r="T14" s="187">
        <f>Enrollment!T57+Enrollment!T35</f>
        <v>16912.5</v>
      </c>
      <c r="U14" s="187">
        <f>Enrollment!U57+Enrollment!U35</f>
        <v>3412.5</v>
      </c>
      <c r="V14" s="187">
        <f>Enrollment!V57+Enrollment!V35</f>
        <v>3412.5</v>
      </c>
      <c r="W14" s="187">
        <f>Enrollment!W57+Enrollment!W35</f>
        <v>3412.5</v>
      </c>
      <c r="X14" s="187">
        <f>Enrollment!X57+Enrollment!X35</f>
        <v>3412.5</v>
      </c>
      <c r="Y14" s="187">
        <f>Enrollment!Y57+Enrollment!Y35</f>
        <v>3412.5</v>
      </c>
      <c r="Z14" s="187">
        <f>Enrollment!Z57+Enrollment!Z35</f>
        <v>3412.5</v>
      </c>
      <c r="AA14" s="187">
        <f>Enrollment!AA57+Enrollment!AA35</f>
        <v>3412.5</v>
      </c>
      <c r="AB14" s="187">
        <f>Enrollment!AB57+Enrollment!AB35</f>
        <v>3412.5</v>
      </c>
      <c r="AC14" s="435">
        <f>Enrollment!AC57+Enrollment!AC35</f>
        <v>3412.5</v>
      </c>
      <c r="AD14" s="214">
        <f t="shared" si="2"/>
        <v>47625</v>
      </c>
    </row>
    <row r="15" spans="1:30" s="13" customFormat="1">
      <c r="A15" s="119" t="str">
        <f>+Enrollment!A14</f>
        <v>Grade 7</v>
      </c>
      <c r="B15" s="30"/>
      <c r="C15" s="434">
        <f>Enrollment!C58+Enrollment!C36</f>
        <v>0</v>
      </c>
      <c r="D15" s="187">
        <f>Enrollment!D58+Enrollment!D36</f>
        <v>0</v>
      </c>
      <c r="E15" s="187">
        <f>Enrollment!E58+Enrollment!E36</f>
        <v>16912.5</v>
      </c>
      <c r="F15" s="187">
        <f>Enrollment!F58+Enrollment!F36</f>
        <v>3412.5</v>
      </c>
      <c r="G15" s="187">
        <f>Enrollment!G58+Enrollment!G36</f>
        <v>3412.5</v>
      </c>
      <c r="H15" s="187">
        <f>Enrollment!H58+Enrollment!H36</f>
        <v>3412.5</v>
      </c>
      <c r="I15" s="187">
        <f>Enrollment!I58+Enrollment!I36</f>
        <v>3412.5</v>
      </c>
      <c r="J15" s="187">
        <f>Enrollment!J58+Enrollment!J36</f>
        <v>3412.5</v>
      </c>
      <c r="K15" s="187">
        <f>Enrollment!K58+Enrollment!K36</f>
        <v>3412.5</v>
      </c>
      <c r="L15" s="187">
        <f>Enrollment!L58+Enrollment!L36</f>
        <v>3412.5</v>
      </c>
      <c r="M15" s="187">
        <f>Enrollment!M58+Enrollment!M36</f>
        <v>3412.5</v>
      </c>
      <c r="N15" s="435">
        <f>Enrollment!N58+Enrollment!N36</f>
        <v>3412.5</v>
      </c>
      <c r="O15" s="214">
        <f>SUM(C15:N15)</f>
        <v>47625</v>
      </c>
      <c r="P15" s="47" t="str">
        <f>IF(A15="","",A15)</f>
        <v>Grade 7</v>
      </c>
      <c r="Q15" s="30"/>
      <c r="R15" s="434">
        <f>Enrollment!R58+Enrollment!R36</f>
        <v>0</v>
      </c>
      <c r="S15" s="187">
        <f>Enrollment!S58+Enrollment!S36</f>
        <v>0</v>
      </c>
      <c r="T15" s="187">
        <f>Enrollment!T58+Enrollment!T36</f>
        <v>11275</v>
      </c>
      <c r="U15" s="187">
        <f>Enrollment!U58+Enrollment!U36</f>
        <v>2275</v>
      </c>
      <c r="V15" s="187">
        <f>Enrollment!V58+Enrollment!V36</f>
        <v>2275</v>
      </c>
      <c r="W15" s="187">
        <f>Enrollment!W58+Enrollment!W36</f>
        <v>2275</v>
      </c>
      <c r="X15" s="187">
        <f>Enrollment!X58+Enrollment!X36</f>
        <v>2275</v>
      </c>
      <c r="Y15" s="187">
        <f>Enrollment!Y58+Enrollment!Y36</f>
        <v>2275</v>
      </c>
      <c r="Z15" s="187">
        <f>Enrollment!Z58+Enrollment!Z36</f>
        <v>2275</v>
      </c>
      <c r="AA15" s="187">
        <f>Enrollment!AA58+Enrollment!AA36</f>
        <v>2275</v>
      </c>
      <c r="AB15" s="187">
        <f>Enrollment!AB58+Enrollment!AB36</f>
        <v>2275</v>
      </c>
      <c r="AC15" s="435">
        <f>Enrollment!AC58+Enrollment!AC36</f>
        <v>2275</v>
      </c>
      <c r="AD15" s="214">
        <f>SUM(R15:AC15)</f>
        <v>31750</v>
      </c>
    </row>
    <row r="16" spans="1:30" s="13" customFormat="1">
      <c r="A16" s="119" t="str">
        <f>+Enrollment!A15</f>
        <v>Grade 8</v>
      </c>
      <c r="B16" s="30"/>
      <c r="C16" s="434">
        <f>Enrollment!C59+Enrollment!C37</f>
        <v>0</v>
      </c>
      <c r="D16" s="187">
        <f>Enrollment!D59+Enrollment!D37</f>
        <v>0</v>
      </c>
      <c r="E16" s="187">
        <f>Enrollment!E59+Enrollment!E37</f>
        <v>11275</v>
      </c>
      <c r="F16" s="187">
        <f>Enrollment!F59+Enrollment!F37</f>
        <v>2275</v>
      </c>
      <c r="G16" s="187">
        <f>Enrollment!G59+Enrollment!G37</f>
        <v>2275</v>
      </c>
      <c r="H16" s="187">
        <f>Enrollment!H59+Enrollment!H37</f>
        <v>2275</v>
      </c>
      <c r="I16" s="187">
        <f>Enrollment!I59+Enrollment!I37</f>
        <v>2275</v>
      </c>
      <c r="J16" s="187">
        <f>Enrollment!J59+Enrollment!J37</f>
        <v>2275</v>
      </c>
      <c r="K16" s="187">
        <f>Enrollment!K59+Enrollment!K37</f>
        <v>2275</v>
      </c>
      <c r="L16" s="187">
        <f>Enrollment!L59+Enrollment!L37</f>
        <v>2275</v>
      </c>
      <c r="M16" s="187">
        <f>Enrollment!M59+Enrollment!M37</f>
        <v>2275</v>
      </c>
      <c r="N16" s="435">
        <f>Enrollment!N59+Enrollment!N37</f>
        <v>2275</v>
      </c>
      <c r="O16" s="214">
        <f>SUM(C16:N16)</f>
        <v>31750</v>
      </c>
      <c r="P16" s="47" t="str">
        <f>IF(A16="","",A16)</f>
        <v>Grade 8</v>
      </c>
      <c r="Q16" s="30"/>
      <c r="R16" s="434">
        <f>Enrollment!R59+Enrollment!R37</f>
        <v>0</v>
      </c>
      <c r="S16" s="187">
        <f>Enrollment!S59+Enrollment!S37</f>
        <v>0</v>
      </c>
      <c r="T16" s="187">
        <f>Enrollment!T59+Enrollment!T37</f>
        <v>11275</v>
      </c>
      <c r="U16" s="187">
        <f>Enrollment!U59+Enrollment!U37</f>
        <v>2275</v>
      </c>
      <c r="V16" s="187">
        <f>Enrollment!V59+Enrollment!V37</f>
        <v>2275</v>
      </c>
      <c r="W16" s="187">
        <f>Enrollment!W59+Enrollment!W37</f>
        <v>2275</v>
      </c>
      <c r="X16" s="187">
        <f>Enrollment!X59+Enrollment!X37</f>
        <v>2275</v>
      </c>
      <c r="Y16" s="187">
        <f>Enrollment!Y59+Enrollment!Y37</f>
        <v>2275</v>
      </c>
      <c r="Z16" s="187">
        <f>Enrollment!Z59+Enrollment!Z37</f>
        <v>2275</v>
      </c>
      <c r="AA16" s="187">
        <f>Enrollment!AA59+Enrollment!AA37</f>
        <v>2275</v>
      </c>
      <c r="AB16" s="187">
        <f>Enrollment!AB59+Enrollment!AB37</f>
        <v>2275</v>
      </c>
      <c r="AC16" s="435">
        <f>Enrollment!AC59+Enrollment!AC37</f>
        <v>2275</v>
      </c>
      <c r="AD16" s="214">
        <f>SUM(R16:AC16)</f>
        <v>31750</v>
      </c>
    </row>
    <row r="17" spans="1:30" s="13" customFormat="1">
      <c r="A17" s="119" t="s">
        <v>402</v>
      </c>
      <c r="B17" s="30"/>
      <c r="C17" s="434">
        <f>+'Program Budgets'!C15</f>
        <v>0</v>
      </c>
      <c r="D17" s="187">
        <f>+'Program Budgets'!D15</f>
        <v>0</v>
      </c>
      <c r="E17" s="187">
        <f>+'Program Budgets'!E15</f>
        <v>0</v>
      </c>
      <c r="F17" s="187">
        <f>+'Program Budgets'!F15</f>
        <v>515</v>
      </c>
      <c r="G17" s="187">
        <f>+'Program Budgets'!G15</f>
        <v>0</v>
      </c>
      <c r="H17" s="187">
        <f>+'Program Budgets'!H15</f>
        <v>0</v>
      </c>
      <c r="I17" s="187">
        <f>+'Program Budgets'!I15</f>
        <v>0</v>
      </c>
      <c r="J17" s="187">
        <f>+'Program Budgets'!J15</f>
        <v>0</v>
      </c>
      <c r="K17" s="187">
        <f>+'Program Budgets'!K15</f>
        <v>0</v>
      </c>
      <c r="L17" s="187">
        <f>+'Program Budgets'!L15</f>
        <v>0</v>
      </c>
      <c r="M17" s="187">
        <f>+'Program Budgets'!M15</f>
        <v>0</v>
      </c>
      <c r="N17" s="435">
        <f>+'Program Budgets'!N15</f>
        <v>6875</v>
      </c>
      <c r="O17" s="214">
        <f t="shared" si="0"/>
        <v>7390</v>
      </c>
      <c r="P17" s="47" t="str">
        <f t="shared" si="1"/>
        <v>Program and Other Revenue</v>
      </c>
      <c r="Q17" s="30"/>
      <c r="R17" s="434">
        <f>+'Program Budgets'!R15</f>
        <v>0</v>
      </c>
      <c r="S17" s="187">
        <f>+'Program Budgets'!S15</f>
        <v>0</v>
      </c>
      <c r="T17" s="187">
        <f>+'Program Budgets'!T15</f>
        <v>0</v>
      </c>
      <c r="U17" s="187">
        <f>+'Program Budgets'!U15</f>
        <v>3840</v>
      </c>
      <c r="V17" s="187">
        <f>+'Program Budgets'!V15</f>
        <v>0</v>
      </c>
      <c r="W17" s="187">
        <f>+'Program Budgets'!W15</f>
        <v>0</v>
      </c>
      <c r="X17" s="187">
        <f>+'Program Budgets'!X15</f>
        <v>0</v>
      </c>
      <c r="Y17" s="187">
        <f>+'Program Budgets'!Y15</f>
        <v>0</v>
      </c>
      <c r="Z17" s="187">
        <f>+'Program Budgets'!Z15</f>
        <v>0</v>
      </c>
      <c r="AA17" s="187">
        <f>+'Program Budgets'!AA15</f>
        <v>0</v>
      </c>
      <c r="AB17" s="187">
        <f>+'Program Budgets'!AB15</f>
        <v>0</v>
      </c>
      <c r="AC17" s="435">
        <f>+'Program Budgets'!AC15</f>
        <v>0</v>
      </c>
      <c r="AD17" s="214">
        <f t="shared" si="2"/>
        <v>3840</v>
      </c>
    </row>
    <row r="18" spans="1:30">
      <c r="A18" s="393" t="s">
        <v>200</v>
      </c>
      <c r="B18" s="56"/>
      <c r="C18" s="436">
        <v>0</v>
      </c>
      <c r="D18" s="437">
        <v>0</v>
      </c>
      <c r="E18" s="437">
        <v>0</v>
      </c>
      <c r="F18" s="437">
        <v>0</v>
      </c>
      <c r="G18" s="437">
        <v>0</v>
      </c>
      <c r="H18" s="437">
        <v>0</v>
      </c>
      <c r="I18" s="437">
        <v>0</v>
      </c>
      <c r="J18" s="437">
        <v>0</v>
      </c>
      <c r="K18" s="437">
        <v>0</v>
      </c>
      <c r="L18" s="437">
        <v>0</v>
      </c>
      <c r="M18" s="437">
        <v>0</v>
      </c>
      <c r="N18" s="438">
        <v>0</v>
      </c>
      <c r="O18" s="429">
        <f t="shared" si="0"/>
        <v>0</v>
      </c>
      <c r="P18" s="255" t="str">
        <f t="shared" si="1"/>
        <v>Other Revenue</v>
      </c>
      <c r="Q18" s="56"/>
      <c r="R18" s="436">
        <v>0</v>
      </c>
      <c r="S18" s="437">
        <v>0</v>
      </c>
      <c r="T18" s="437">
        <v>0</v>
      </c>
      <c r="U18" s="437">
        <v>0</v>
      </c>
      <c r="V18" s="437">
        <v>0</v>
      </c>
      <c r="W18" s="437">
        <v>0</v>
      </c>
      <c r="X18" s="437">
        <v>0</v>
      </c>
      <c r="Y18" s="437">
        <v>0</v>
      </c>
      <c r="Z18" s="437">
        <v>0</v>
      </c>
      <c r="AA18" s="437">
        <v>0</v>
      </c>
      <c r="AB18" s="437">
        <v>0</v>
      </c>
      <c r="AC18" s="438">
        <v>0</v>
      </c>
      <c r="AD18" s="429">
        <f t="shared" si="2"/>
        <v>0</v>
      </c>
    </row>
    <row r="19" spans="1:30">
      <c r="A19" s="23" t="s">
        <v>8</v>
      </c>
      <c r="B19" s="156"/>
      <c r="C19" s="344">
        <f>SUM(C9:C18)</f>
        <v>0</v>
      </c>
      <c r="D19" s="183">
        <f t="shared" ref="D19:N19" si="3">SUM(D9:D18)</f>
        <v>0</v>
      </c>
      <c r="E19" s="183">
        <f t="shared" si="3"/>
        <v>152212.5</v>
      </c>
      <c r="F19" s="183">
        <f t="shared" si="3"/>
        <v>31227.5</v>
      </c>
      <c r="G19" s="183">
        <f t="shared" si="3"/>
        <v>30712.5</v>
      </c>
      <c r="H19" s="183">
        <f t="shared" si="3"/>
        <v>30712.5</v>
      </c>
      <c r="I19" s="183">
        <f t="shared" si="3"/>
        <v>30712.5</v>
      </c>
      <c r="J19" s="183">
        <f t="shared" si="3"/>
        <v>30712.5</v>
      </c>
      <c r="K19" s="183">
        <f t="shared" si="3"/>
        <v>30712.5</v>
      </c>
      <c r="L19" s="183">
        <f t="shared" si="3"/>
        <v>30712.5</v>
      </c>
      <c r="M19" s="183">
        <f t="shared" si="3"/>
        <v>30712.5</v>
      </c>
      <c r="N19" s="348">
        <f t="shared" si="3"/>
        <v>37587.5</v>
      </c>
      <c r="O19" s="431">
        <f t="shared" si="0"/>
        <v>436015</v>
      </c>
      <c r="P19" s="47" t="str">
        <f t="shared" si="1"/>
        <v>Total Revenue</v>
      </c>
      <c r="Q19" s="30"/>
      <c r="R19" s="344">
        <f t="shared" ref="R19:AC19" si="4">SUM(R9:R18)</f>
        <v>0</v>
      </c>
      <c r="S19" s="183">
        <f t="shared" si="4"/>
        <v>0</v>
      </c>
      <c r="T19" s="183">
        <f t="shared" si="4"/>
        <v>146575</v>
      </c>
      <c r="U19" s="183">
        <f t="shared" si="4"/>
        <v>33415</v>
      </c>
      <c r="V19" s="183">
        <f t="shared" si="4"/>
        <v>29575</v>
      </c>
      <c r="W19" s="183">
        <f t="shared" si="4"/>
        <v>29575</v>
      </c>
      <c r="X19" s="183">
        <f t="shared" si="4"/>
        <v>29575</v>
      </c>
      <c r="Y19" s="183">
        <f t="shared" si="4"/>
        <v>29575</v>
      </c>
      <c r="Z19" s="183">
        <f t="shared" si="4"/>
        <v>29575</v>
      </c>
      <c r="AA19" s="183">
        <f t="shared" si="4"/>
        <v>29575</v>
      </c>
      <c r="AB19" s="183">
        <f t="shared" si="4"/>
        <v>29575</v>
      </c>
      <c r="AC19" s="183">
        <f t="shared" si="4"/>
        <v>29575</v>
      </c>
      <c r="AD19" s="430">
        <f t="shared" si="2"/>
        <v>416590</v>
      </c>
    </row>
    <row r="20" spans="1:30">
      <c r="A20" s="336"/>
      <c r="B20" s="30"/>
      <c r="C20" s="347"/>
      <c r="D20" s="347"/>
      <c r="E20" s="347"/>
      <c r="F20" s="347"/>
      <c r="G20" s="347"/>
      <c r="H20" s="347"/>
      <c r="I20" s="347"/>
      <c r="J20" s="347"/>
      <c r="K20" s="347"/>
      <c r="L20" s="347"/>
      <c r="M20" s="347"/>
      <c r="N20" s="347"/>
      <c r="O20" s="214"/>
      <c r="P20" s="47"/>
      <c r="Q20" s="30"/>
      <c r="R20" s="347"/>
      <c r="S20" s="347"/>
      <c r="T20" s="347"/>
      <c r="U20" s="347"/>
      <c r="V20" s="347"/>
      <c r="W20" s="347"/>
      <c r="X20" s="347"/>
      <c r="Y20" s="347"/>
      <c r="Z20" s="347"/>
      <c r="AA20" s="347"/>
      <c r="AB20" s="347"/>
      <c r="AC20" s="347"/>
      <c r="AD20" s="214"/>
    </row>
    <row r="21" spans="1:30">
      <c r="C21" s="186"/>
      <c r="D21" s="186"/>
      <c r="E21" s="186"/>
      <c r="F21" s="186"/>
      <c r="G21" s="186"/>
      <c r="H21" s="186"/>
      <c r="I21" s="186"/>
      <c r="J21" s="186"/>
      <c r="K21" s="186"/>
      <c r="L21" s="186"/>
      <c r="M21" s="186"/>
      <c r="N21" s="186"/>
      <c r="O21" s="186"/>
      <c r="R21" s="186"/>
      <c r="S21" s="186"/>
      <c r="T21" s="186"/>
      <c r="U21" s="186"/>
      <c r="V21" s="186"/>
      <c r="W21" s="186"/>
      <c r="X21" s="186"/>
      <c r="Y21" s="186"/>
      <c r="Z21" s="186"/>
      <c r="AA21" s="186"/>
      <c r="AB21" s="186"/>
      <c r="AC21" s="186"/>
      <c r="AD21" s="186"/>
    </row>
    <row r="22" spans="1:30" ht="25.5" customHeight="1">
      <c r="A22" s="50" t="s">
        <v>9</v>
      </c>
      <c r="C22" s="185"/>
      <c r="D22" s="185"/>
      <c r="E22" s="185"/>
      <c r="F22" s="185"/>
      <c r="G22" s="185"/>
      <c r="H22" s="185"/>
      <c r="I22" s="185"/>
      <c r="J22" s="185"/>
      <c r="K22" s="185"/>
      <c r="L22" s="185"/>
      <c r="M22" s="185"/>
      <c r="N22" s="185"/>
      <c r="O22" s="186"/>
      <c r="P22" s="390" t="s">
        <v>9</v>
      </c>
      <c r="Q22" s="13"/>
      <c r="R22" s="192"/>
      <c r="S22" s="192"/>
      <c r="T22" s="192"/>
      <c r="U22" s="192"/>
      <c r="V22" s="192"/>
      <c r="W22" s="192"/>
      <c r="X22" s="192"/>
      <c r="Y22" s="192"/>
      <c r="Z22" s="192"/>
      <c r="AA22" s="192"/>
      <c r="AB22" s="192"/>
      <c r="AC22" s="192"/>
      <c r="AD22" s="186"/>
    </row>
    <row r="23" spans="1:30" ht="18" customHeight="1">
      <c r="A23" s="47" t="str">
        <f>+Expenses!A6</f>
        <v>Employee Related</v>
      </c>
      <c r="B23" s="13"/>
      <c r="C23" s="558">
        <f>+Expenses!C18</f>
        <v>0</v>
      </c>
      <c r="D23" s="559">
        <f>+Expenses!D18</f>
        <v>34456.666666666664</v>
      </c>
      <c r="E23" s="559">
        <f>+Expenses!E18</f>
        <v>35632.5</v>
      </c>
      <c r="F23" s="559">
        <f>+Expenses!F18</f>
        <v>35632.5</v>
      </c>
      <c r="G23" s="559">
        <f>+Expenses!G18</f>
        <v>35632.5</v>
      </c>
      <c r="H23" s="559">
        <f>+Expenses!H18</f>
        <v>39132.5</v>
      </c>
      <c r="I23" s="559">
        <f>+Expenses!I18</f>
        <v>35632.5</v>
      </c>
      <c r="J23" s="559">
        <f>+Expenses!J18</f>
        <v>35632.5</v>
      </c>
      <c r="K23" s="559">
        <f>+Expenses!K18</f>
        <v>35632.5</v>
      </c>
      <c r="L23" s="559">
        <f>+Expenses!L18</f>
        <v>35632.5</v>
      </c>
      <c r="M23" s="559">
        <f>+Expenses!M18</f>
        <v>35632.5</v>
      </c>
      <c r="N23" s="560">
        <f>+Expenses!N18</f>
        <v>35632.5</v>
      </c>
      <c r="O23" s="214">
        <f t="shared" ref="O23:O29" si="5">SUM(C23:N23)</f>
        <v>394281.66666666663</v>
      </c>
      <c r="P23" s="590" t="str">
        <f t="shared" ref="P23:P28" si="6">IF(A23="","",A23)</f>
        <v>Employee Related</v>
      </c>
      <c r="Q23" s="102"/>
      <c r="R23" s="558">
        <f>+Expenses!R18</f>
        <v>0</v>
      </c>
      <c r="S23" s="559">
        <f>+Expenses!S18</f>
        <v>35632.5</v>
      </c>
      <c r="T23" s="559">
        <f>+Expenses!T18</f>
        <v>35632.5</v>
      </c>
      <c r="U23" s="559">
        <f>+Expenses!U18</f>
        <v>35632.5</v>
      </c>
      <c r="V23" s="559">
        <f>+Expenses!V18</f>
        <v>35632.5</v>
      </c>
      <c r="W23" s="559">
        <f>+Expenses!W18</f>
        <v>35632.5</v>
      </c>
      <c r="X23" s="559">
        <f>+Expenses!X18</f>
        <v>35632.5</v>
      </c>
      <c r="Y23" s="559">
        <f>+Expenses!Y18</f>
        <v>35632.5</v>
      </c>
      <c r="Z23" s="559">
        <f>+Expenses!Z18</f>
        <v>35632.5</v>
      </c>
      <c r="AA23" s="559">
        <f>+Expenses!AA18</f>
        <v>35632.5</v>
      </c>
      <c r="AB23" s="559">
        <f>+Expenses!AB18</f>
        <v>35632.5</v>
      </c>
      <c r="AC23" s="560">
        <f>+Expenses!AC18</f>
        <v>35455</v>
      </c>
      <c r="AD23" s="378">
        <f t="shared" ref="AD23:AD29" si="7">SUM(R23:AC23)</f>
        <v>391780</v>
      </c>
    </row>
    <row r="24" spans="1:30" ht="18" customHeight="1">
      <c r="A24" s="47" t="str">
        <f>+Expenses!A20</f>
        <v>Teaching Materials</v>
      </c>
      <c r="B24" s="13"/>
      <c r="C24" s="561">
        <f>+Expenses!C26</f>
        <v>0</v>
      </c>
      <c r="D24" s="334">
        <f>+Expenses!D26</f>
        <v>0</v>
      </c>
      <c r="E24" s="334">
        <f>+Expenses!E26</f>
        <v>0</v>
      </c>
      <c r="F24" s="334">
        <f>+Expenses!F26</f>
        <v>0</v>
      </c>
      <c r="G24" s="334">
        <f>+Expenses!G26</f>
        <v>0</v>
      </c>
      <c r="H24" s="334">
        <f>+Expenses!H26</f>
        <v>0</v>
      </c>
      <c r="I24" s="334">
        <f>+Expenses!I26</f>
        <v>0</v>
      </c>
      <c r="J24" s="334">
        <f>+Expenses!J26</f>
        <v>0</v>
      </c>
      <c r="K24" s="334">
        <f>+Expenses!K26</f>
        <v>0</v>
      </c>
      <c r="L24" s="334">
        <f>+Expenses!L26</f>
        <v>0</v>
      </c>
      <c r="M24" s="334">
        <f>+Expenses!M26</f>
        <v>0</v>
      </c>
      <c r="N24" s="562">
        <f>+Expenses!N26</f>
        <v>0</v>
      </c>
      <c r="O24" s="214">
        <f t="shared" si="5"/>
        <v>0</v>
      </c>
      <c r="P24" s="590" t="str">
        <f t="shared" si="6"/>
        <v>Teaching Materials</v>
      </c>
      <c r="Q24" s="102"/>
      <c r="R24" s="561">
        <f>+Expenses!R26</f>
        <v>0</v>
      </c>
      <c r="S24" s="334">
        <f>+Expenses!S26</f>
        <v>0</v>
      </c>
      <c r="T24" s="334">
        <f>+Expenses!T26</f>
        <v>0</v>
      </c>
      <c r="U24" s="334">
        <f>+Expenses!U26</f>
        <v>0</v>
      </c>
      <c r="V24" s="334">
        <f>+Expenses!V26</f>
        <v>0</v>
      </c>
      <c r="W24" s="334">
        <f>+Expenses!W26</f>
        <v>0</v>
      </c>
      <c r="X24" s="334">
        <f>+Expenses!X26</f>
        <v>0</v>
      </c>
      <c r="Y24" s="334">
        <f>+Expenses!Y26</f>
        <v>0</v>
      </c>
      <c r="Z24" s="334">
        <f>+Expenses!Z26</f>
        <v>0</v>
      </c>
      <c r="AA24" s="334">
        <f>+Expenses!AA26</f>
        <v>0</v>
      </c>
      <c r="AB24" s="334">
        <f>+Expenses!AB26</f>
        <v>0</v>
      </c>
      <c r="AC24" s="562">
        <f>+Expenses!AC26</f>
        <v>0</v>
      </c>
      <c r="AD24" s="378">
        <f t="shared" si="7"/>
        <v>0</v>
      </c>
    </row>
    <row r="25" spans="1:30" ht="18" customHeight="1">
      <c r="A25" s="47" t="str">
        <f>+Expenses!A28</f>
        <v>Facilities</v>
      </c>
      <c r="B25" s="13"/>
      <c r="C25" s="561">
        <f>+Expenses!C39</f>
        <v>2125</v>
      </c>
      <c r="D25" s="334">
        <f>+Expenses!D39</f>
        <v>2125</v>
      </c>
      <c r="E25" s="334">
        <f>+Expenses!E39</f>
        <v>2125</v>
      </c>
      <c r="F25" s="334">
        <f>+Expenses!F39</f>
        <v>2125</v>
      </c>
      <c r="G25" s="334">
        <f>+Expenses!G39</f>
        <v>2125</v>
      </c>
      <c r="H25" s="334">
        <f>+Expenses!H39</f>
        <v>2125</v>
      </c>
      <c r="I25" s="334">
        <f>+Expenses!I39</f>
        <v>2125</v>
      </c>
      <c r="J25" s="334">
        <f>+Expenses!J39</f>
        <v>2125</v>
      </c>
      <c r="K25" s="334">
        <f>+Expenses!K39</f>
        <v>2125</v>
      </c>
      <c r="L25" s="334">
        <f>+Expenses!L39</f>
        <v>2125</v>
      </c>
      <c r="M25" s="334">
        <f>+Expenses!M39</f>
        <v>2125</v>
      </c>
      <c r="N25" s="562">
        <f>+Expenses!N39</f>
        <v>2125</v>
      </c>
      <c r="O25" s="214">
        <f t="shared" si="5"/>
        <v>25500</v>
      </c>
      <c r="P25" s="590" t="str">
        <f t="shared" si="6"/>
        <v>Facilities</v>
      </c>
      <c r="Q25" s="102"/>
      <c r="R25" s="561">
        <f>+Expenses!R39</f>
        <v>2125</v>
      </c>
      <c r="S25" s="334">
        <f>+Expenses!S39</f>
        <v>2125</v>
      </c>
      <c r="T25" s="334">
        <f>+Expenses!T39</f>
        <v>2125</v>
      </c>
      <c r="U25" s="334">
        <f>+Expenses!U39</f>
        <v>2125</v>
      </c>
      <c r="V25" s="334">
        <f>+Expenses!V39</f>
        <v>2125</v>
      </c>
      <c r="W25" s="334">
        <f>+Expenses!W39</f>
        <v>2125</v>
      </c>
      <c r="X25" s="334">
        <f>+Expenses!X39</f>
        <v>2125</v>
      </c>
      <c r="Y25" s="334">
        <f>+Expenses!Y39</f>
        <v>2125</v>
      </c>
      <c r="Z25" s="334">
        <f>+Expenses!Z39</f>
        <v>2125</v>
      </c>
      <c r="AA25" s="334">
        <f>+Expenses!AA39</f>
        <v>2125</v>
      </c>
      <c r="AB25" s="334">
        <f>+Expenses!AB39</f>
        <v>2125</v>
      </c>
      <c r="AC25" s="562">
        <f>+Expenses!AC39</f>
        <v>2125</v>
      </c>
      <c r="AD25" s="378">
        <f t="shared" si="7"/>
        <v>25500</v>
      </c>
    </row>
    <row r="26" spans="1:30" ht="18" customHeight="1">
      <c r="A26" s="47" t="str">
        <f>+Expenses!A41</f>
        <v>Development Expense</v>
      </c>
      <c r="B26" s="13"/>
      <c r="C26" s="561">
        <f>+Expenses!C47</f>
        <v>100</v>
      </c>
      <c r="D26" s="334">
        <f>+Expenses!D47</f>
        <v>100</v>
      </c>
      <c r="E26" s="334">
        <f>+Expenses!E47</f>
        <v>100</v>
      </c>
      <c r="F26" s="334">
        <f>+Expenses!F47</f>
        <v>100</v>
      </c>
      <c r="G26" s="334">
        <f>+Expenses!G47</f>
        <v>100</v>
      </c>
      <c r="H26" s="334">
        <f>+Expenses!H47</f>
        <v>1100</v>
      </c>
      <c r="I26" s="334">
        <f>+Expenses!I47</f>
        <v>100</v>
      </c>
      <c r="J26" s="334">
        <f>+Expenses!J47</f>
        <v>100</v>
      </c>
      <c r="K26" s="334">
        <f>+Expenses!K47</f>
        <v>100</v>
      </c>
      <c r="L26" s="334">
        <f>+Expenses!L47</f>
        <v>100</v>
      </c>
      <c r="M26" s="334">
        <f>+Expenses!M47</f>
        <v>100</v>
      </c>
      <c r="N26" s="562">
        <f>+Expenses!N47</f>
        <v>100</v>
      </c>
      <c r="O26" s="214">
        <f t="shared" si="5"/>
        <v>2200</v>
      </c>
      <c r="P26" s="590" t="str">
        <f t="shared" si="6"/>
        <v>Development Expense</v>
      </c>
      <c r="Q26" s="102"/>
      <c r="R26" s="561">
        <f>+Expenses!R47</f>
        <v>500</v>
      </c>
      <c r="S26" s="334">
        <f>+Expenses!S47</f>
        <v>500</v>
      </c>
      <c r="T26" s="334">
        <f>+Expenses!T47</f>
        <v>500</v>
      </c>
      <c r="U26" s="334">
        <f>+Expenses!U47</f>
        <v>500</v>
      </c>
      <c r="V26" s="334">
        <f>+Expenses!V47</f>
        <v>500</v>
      </c>
      <c r="W26" s="334">
        <f>+Expenses!W47</f>
        <v>500</v>
      </c>
      <c r="X26" s="334">
        <f>+Expenses!X47</f>
        <v>500</v>
      </c>
      <c r="Y26" s="334">
        <f>+Expenses!Y47</f>
        <v>500</v>
      </c>
      <c r="Z26" s="334">
        <f>+Expenses!Z47</f>
        <v>500</v>
      </c>
      <c r="AA26" s="334">
        <f>+Expenses!AA47</f>
        <v>500</v>
      </c>
      <c r="AB26" s="334">
        <f>+Expenses!AB47</f>
        <v>500</v>
      </c>
      <c r="AC26" s="562">
        <f>+Expenses!AC47</f>
        <v>500</v>
      </c>
      <c r="AD26" s="378">
        <f t="shared" si="7"/>
        <v>6000</v>
      </c>
    </row>
    <row r="27" spans="1:30" s="13" customFormat="1" ht="18" customHeight="1">
      <c r="A27" s="590" t="str">
        <f>+Expenses!A49</f>
        <v>Administrative Expense</v>
      </c>
      <c r="C27" s="561">
        <f>+Expenses!C65</f>
        <v>725</v>
      </c>
      <c r="D27" s="334">
        <f>+Expenses!D65</f>
        <v>725</v>
      </c>
      <c r="E27" s="334">
        <f>+Expenses!E65</f>
        <v>725</v>
      </c>
      <c r="F27" s="334">
        <f>+Expenses!F65</f>
        <v>725</v>
      </c>
      <c r="G27" s="334">
        <f>+Expenses!G65</f>
        <v>725</v>
      </c>
      <c r="H27" s="334">
        <f>+Expenses!H65</f>
        <v>725</v>
      </c>
      <c r="I27" s="334">
        <f>+Expenses!I65</f>
        <v>745</v>
      </c>
      <c r="J27" s="334">
        <f>+Expenses!J65</f>
        <v>745</v>
      </c>
      <c r="K27" s="334">
        <f>+Expenses!K65</f>
        <v>745</v>
      </c>
      <c r="L27" s="334">
        <f>+Expenses!L65</f>
        <v>745</v>
      </c>
      <c r="M27" s="334">
        <f>+Expenses!M65</f>
        <v>745</v>
      </c>
      <c r="N27" s="562">
        <f>+Expenses!N65</f>
        <v>745</v>
      </c>
      <c r="O27" s="214">
        <f t="shared" si="5"/>
        <v>8820</v>
      </c>
      <c r="P27" s="590" t="str">
        <f t="shared" si="6"/>
        <v>Administrative Expense</v>
      </c>
      <c r="R27" s="561">
        <f>+Expenses!R65</f>
        <v>745</v>
      </c>
      <c r="S27" s="334">
        <f>+Expenses!S65</f>
        <v>745</v>
      </c>
      <c r="T27" s="334">
        <f>+Expenses!T65</f>
        <v>745</v>
      </c>
      <c r="U27" s="334">
        <f>+Expenses!U65</f>
        <v>745</v>
      </c>
      <c r="V27" s="334">
        <f>+Expenses!V65</f>
        <v>745</v>
      </c>
      <c r="W27" s="334">
        <f>+Expenses!W65</f>
        <v>745</v>
      </c>
      <c r="X27" s="334">
        <f>+Expenses!X65</f>
        <v>745</v>
      </c>
      <c r="Y27" s="334">
        <f>+Expenses!Y65</f>
        <v>745</v>
      </c>
      <c r="Z27" s="334">
        <f>+Expenses!Z65</f>
        <v>745</v>
      </c>
      <c r="AA27" s="334">
        <f>+Expenses!AA65</f>
        <v>745</v>
      </c>
      <c r="AB27" s="334">
        <f>+Expenses!AB65</f>
        <v>745</v>
      </c>
      <c r="AC27" s="562">
        <f>+Expenses!AC65</f>
        <v>745</v>
      </c>
      <c r="AD27" s="214">
        <f t="shared" si="7"/>
        <v>8940</v>
      </c>
    </row>
    <row r="28" spans="1:30" s="13" customFormat="1" ht="18" customHeight="1">
      <c r="A28" s="255" t="s">
        <v>416</v>
      </c>
      <c r="B28" s="38"/>
      <c r="C28" s="561">
        <f>+'Program Budgets'!C24</f>
        <v>0</v>
      </c>
      <c r="D28" s="334">
        <f>+'Program Budgets'!D24</f>
        <v>0</v>
      </c>
      <c r="E28" s="334">
        <f>+'Program Budgets'!E24</f>
        <v>0</v>
      </c>
      <c r="F28" s="334">
        <f>+'Program Budgets'!F24</f>
        <v>272</v>
      </c>
      <c r="G28" s="334">
        <f>+'Program Budgets'!G24</f>
        <v>0</v>
      </c>
      <c r="H28" s="334">
        <f>+'Program Budgets'!H24</f>
        <v>0</v>
      </c>
      <c r="I28" s="334">
        <f>+'Program Budgets'!I24</f>
        <v>0</v>
      </c>
      <c r="J28" s="334">
        <f>+'Program Budgets'!J24</f>
        <v>0</v>
      </c>
      <c r="K28" s="334">
        <f>+'Program Budgets'!K24</f>
        <v>0</v>
      </c>
      <c r="L28" s="334">
        <f>+'Program Budgets'!L24</f>
        <v>0</v>
      </c>
      <c r="M28" s="334">
        <f>+'Program Budgets'!M24</f>
        <v>0</v>
      </c>
      <c r="N28" s="562">
        <f>+'Program Budgets'!N24</f>
        <v>0</v>
      </c>
      <c r="O28" s="583">
        <f t="shared" si="5"/>
        <v>272</v>
      </c>
      <c r="P28" s="590" t="str">
        <f t="shared" si="6"/>
        <v>Planned Programs</v>
      </c>
      <c r="R28" s="561">
        <f>+'Program Budgets'!R24</f>
        <v>0</v>
      </c>
      <c r="S28" s="334">
        <f>+'Program Budgets'!S24</f>
        <v>0</v>
      </c>
      <c r="T28" s="334">
        <f>+'Program Budgets'!T24</f>
        <v>0</v>
      </c>
      <c r="U28" s="334">
        <f>+'Program Budgets'!U24</f>
        <v>880</v>
      </c>
      <c r="V28" s="334">
        <f>+'Program Budgets'!V24</f>
        <v>0</v>
      </c>
      <c r="W28" s="334">
        <f>+'Program Budgets'!W24</f>
        <v>0</v>
      </c>
      <c r="X28" s="334">
        <f>+'Program Budgets'!X24</f>
        <v>0</v>
      </c>
      <c r="Y28" s="334">
        <f>+'Program Budgets'!Y24</f>
        <v>0</v>
      </c>
      <c r="Z28" s="334">
        <f>+'Program Budgets'!Z24</f>
        <v>0</v>
      </c>
      <c r="AA28" s="334">
        <f>+'Program Budgets'!AA24</f>
        <v>0</v>
      </c>
      <c r="AB28" s="334">
        <f>+'Program Budgets'!AB24</f>
        <v>0</v>
      </c>
      <c r="AC28" s="562">
        <f>+'Program Budgets'!AC24</f>
        <v>0</v>
      </c>
      <c r="AD28" s="214">
        <f t="shared" si="7"/>
        <v>880</v>
      </c>
    </row>
    <row r="29" spans="1:30" ht="18" customHeight="1">
      <c r="A29" s="30" t="s">
        <v>10</v>
      </c>
      <c r="B29" s="13"/>
      <c r="C29" s="216">
        <f>SUM(C23:C28)</f>
        <v>2950</v>
      </c>
      <c r="D29" s="196">
        <f t="shared" ref="D29:N29" si="8">SUM(D23:D28)</f>
        <v>37406.666666666664</v>
      </c>
      <c r="E29" s="196">
        <f t="shared" si="8"/>
        <v>38582.5</v>
      </c>
      <c r="F29" s="196">
        <f t="shared" si="8"/>
        <v>38854.5</v>
      </c>
      <c r="G29" s="196">
        <f t="shared" si="8"/>
        <v>38582.5</v>
      </c>
      <c r="H29" s="196">
        <f t="shared" si="8"/>
        <v>43082.5</v>
      </c>
      <c r="I29" s="196">
        <f t="shared" si="8"/>
        <v>38602.5</v>
      </c>
      <c r="J29" s="196">
        <f t="shared" si="8"/>
        <v>38602.5</v>
      </c>
      <c r="K29" s="196">
        <f t="shared" si="8"/>
        <v>38602.5</v>
      </c>
      <c r="L29" s="196">
        <f t="shared" si="8"/>
        <v>38602.5</v>
      </c>
      <c r="M29" s="196">
        <f t="shared" si="8"/>
        <v>38602.5</v>
      </c>
      <c r="N29" s="200">
        <f t="shared" si="8"/>
        <v>38602.5</v>
      </c>
      <c r="O29" s="347">
        <f t="shared" si="5"/>
        <v>431073.66666666663</v>
      </c>
      <c r="P29" s="47" t="str">
        <f t="shared" ref="P29:P39" si="9">IF(A29="","",A29)</f>
        <v>Total Expenses</v>
      </c>
      <c r="Q29" s="102"/>
      <c r="R29" s="216">
        <f t="shared" ref="R29:AC29" si="10">SUM(R23:R28)</f>
        <v>3370</v>
      </c>
      <c r="S29" s="196">
        <f t="shared" si="10"/>
        <v>39002.5</v>
      </c>
      <c r="T29" s="196">
        <f t="shared" si="10"/>
        <v>39002.5</v>
      </c>
      <c r="U29" s="196">
        <f t="shared" si="10"/>
        <v>39882.5</v>
      </c>
      <c r="V29" s="196">
        <f t="shared" si="10"/>
        <v>39002.5</v>
      </c>
      <c r="W29" s="196">
        <f t="shared" si="10"/>
        <v>39002.5</v>
      </c>
      <c r="X29" s="196">
        <f t="shared" si="10"/>
        <v>39002.5</v>
      </c>
      <c r="Y29" s="196">
        <f t="shared" si="10"/>
        <v>39002.5</v>
      </c>
      <c r="Z29" s="196">
        <f t="shared" si="10"/>
        <v>39002.5</v>
      </c>
      <c r="AA29" s="196">
        <f t="shared" si="10"/>
        <v>39002.5</v>
      </c>
      <c r="AB29" s="196">
        <f t="shared" si="10"/>
        <v>39002.5</v>
      </c>
      <c r="AC29" s="200">
        <f t="shared" si="10"/>
        <v>38825</v>
      </c>
      <c r="AD29" s="604">
        <f t="shared" si="7"/>
        <v>433100</v>
      </c>
    </row>
    <row r="30" spans="1:30">
      <c r="A30" s="13"/>
      <c r="B30" s="13"/>
      <c r="C30" s="185"/>
      <c r="D30" s="185"/>
      <c r="E30" s="185"/>
      <c r="F30" s="185"/>
      <c r="G30" s="185"/>
      <c r="H30" s="185"/>
      <c r="I30" s="185"/>
      <c r="J30" s="185"/>
      <c r="K30" s="185"/>
      <c r="L30" s="185"/>
      <c r="M30" s="185"/>
      <c r="N30" s="185"/>
      <c r="O30" s="185"/>
      <c r="P30" s="47" t="str">
        <f t="shared" si="9"/>
        <v/>
      </c>
      <c r="Q30" s="13"/>
      <c r="R30" s="185"/>
      <c r="S30" s="185"/>
      <c r="T30" s="185"/>
      <c r="U30" s="185"/>
      <c r="V30" s="185"/>
      <c r="W30" s="185"/>
      <c r="X30" s="185"/>
      <c r="Y30" s="185"/>
      <c r="Z30" s="185"/>
      <c r="AA30" s="185"/>
      <c r="AB30" s="185"/>
      <c r="AC30" s="185"/>
      <c r="AD30" s="185"/>
    </row>
    <row r="31" spans="1:30">
      <c r="A31" t="s">
        <v>90</v>
      </c>
      <c r="B31" s="13"/>
      <c r="C31" s="216">
        <f t="shared" ref="C31:N31" si="11">+C19-C29</f>
        <v>-2950</v>
      </c>
      <c r="D31" s="196">
        <f t="shared" si="11"/>
        <v>-37406.666666666664</v>
      </c>
      <c r="E31" s="196">
        <f t="shared" si="11"/>
        <v>113630</v>
      </c>
      <c r="F31" s="196">
        <f t="shared" si="11"/>
        <v>-7627</v>
      </c>
      <c r="G31" s="196">
        <f t="shared" si="11"/>
        <v>-7870</v>
      </c>
      <c r="H31" s="196">
        <f t="shared" si="11"/>
        <v>-12370</v>
      </c>
      <c r="I31" s="196">
        <f t="shared" si="11"/>
        <v>-7890</v>
      </c>
      <c r="J31" s="196">
        <f t="shared" si="11"/>
        <v>-7890</v>
      </c>
      <c r="K31" s="196">
        <f t="shared" si="11"/>
        <v>-7890</v>
      </c>
      <c r="L31" s="196">
        <f t="shared" si="11"/>
        <v>-7890</v>
      </c>
      <c r="M31" s="196">
        <f t="shared" si="11"/>
        <v>-7890</v>
      </c>
      <c r="N31" s="200">
        <f t="shared" si="11"/>
        <v>-1015</v>
      </c>
      <c r="O31" s="215">
        <f>SUM(C31:N31)</f>
        <v>4941.333333333343</v>
      </c>
      <c r="P31" s="47" t="str">
        <f t="shared" si="9"/>
        <v>Operating Income</v>
      </c>
      <c r="Q31" s="13"/>
      <c r="R31" s="216">
        <f t="shared" ref="R31:AC31" si="12">+R19-R29</f>
        <v>-3370</v>
      </c>
      <c r="S31" s="196">
        <f t="shared" si="12"/>
        <v>-39002.5</v>
      </c>
      <c r="T31" s="196">
        <f t="shared" si="12"/>
        <v>107572.5</v>
      </c>
      <c r="U31" s="196">
        <f t="shared" si="12"/>
        <v>-6467.5</v>
      </c>
      <c r="V31" s="196">
        <f t="shared" si="12"/>
        <v>-9427.5</v>
      </c>
      <c r="W31" s="196">
        <f t="shared" si="12"/>
        <v>-9427.5</v>
      </c>
      <c r="X31" s="196">
        <f t="shared" si="12"/>
        <v>-9427.5</v>
      </c>
      <c r="Y31" s="196">
        <f t="shared" si="12"/>
        <v>-9427.5</v>
      </c>
      <c r="Z31" s="196">
        <f t="shared" si="12"/>
        <v>-9427.5</v>
      </c>
      <c r="AA31" s="196">
        <f t="shared" si="12"/>
        <v>-9427.5</v>
      </c>
      <c r="AB31" s="196">
        <f t="shared" si="12"/>
        <v>-9427.5</v>
      </c>
      <c r="AC31" s="200">
        <f t="shared" si="12"/>
        <v>-9250</v>
      </c>
      <c r="AD31" s="215">
        <f>SUM(R31:AC31)</f>
        <v>-16510</v>
      </c>
    </row>
    <row r="32" spans="1:30">
      <c r="B32" s="13"/>
      <c r="C32" s="215"/>
      <c r="D32" s="215"/>
      <c r="E32" s="215"/>
      <c r="F32" s="215"/>
      <c r="G32" s="215"/>
      <c r="H32" s="215"/>
      <c r="I32" s="215"/>
      <c r="J32" s="215"/>
      <c r="K32" s="215"/>
      <c r="L32" s="215"/>
      <c r="M32" s="215"/>
      <c r="N32" s="215"/>
      <c r="O32" s="215"/>
      <c r="P32" s="47" t="str">
        <f t="shared" si="9"/>
        <v/>
      </c>
      <c r="Q32" s="13"/>
      <c r="R32" s="215"/>
      <c r="S32" s="215"/>
      <c r="T32" s="215"/>
      <c r="U32" s="215"/>
      <c r="V32" s="215"/>
      <c r="W32" s="215"/>
      <c r="X32" s="215"/>
      <c r="Y32" s="215"/>
      <c r="Z32" s="215"/>
      <c r="AA32" s="215"/>
      <c r="AB32" s="215"/>
      <c r="AC32" s="215"/>
      <c r="AD32" s="215"/>
    </row>
    <row r="33" spans="1:30">
      <c r="B33" s="13"/>
      <c r="C33" s="185"/>
      <c r="D33" s="185"/>
      <c r="E33" s="185"/>
      <c r="F33" s="185"/>
      <c r="G33" s="185"/>
      <c r="H33" s="185"/>
      <c r="I33" s="185"/>
      <c r="J33" s="185"/>
      <c r="K33" s="185"/>
      <c r="L33" s="185"/>
      <c r="M33" s="185"/>
      <c r="N33" s="185"/>
      <c r="O33" s="185"/>
      <c r="P33" s="47" t="str">
        <f t="shared" si="9"/>
        <v/>
      </c>
      <c r="Q33" s="13"/>
      <c r="R33" s="185"/>
      <c r="S33" s="185"/>
      <c r="T33" s="185"/>
      <c r="U33" s="185"/>
      <c r="V33" s="185"/>
      <c r="W33" s="185"/>
      <c r="X33" s="185"/>
      <c r="Y33" s="185"/>
      <c r="Z33" s="185"/>
      <c r="AA33" s="185"/>
      <c r="AB33" s="185"/>
      <c r="AC33" s="185"/>
      <c r="AD33" s="185"/>
    </row>
    <row r="34" spans="1:30" ht="20.25" customHeight="1">
      <c r="A34" s="17" t="s">
        <v>13</v>
      </c>
      <c r="B34" s="176"/>
      <c r="C34" s="187">
        <f>+C233+C249</f>
        <v>0</v>
      </c>
      <c r="D34" s="187">
        <f t="shared" ref="D34:N34" si="13">+D233+D249</f>
        <v>0</v>
      </c>
      <c r="E34" s="187">
        <f t="shared" si="13"/>
        <v>0</v>
      </c>
      <c r="F34" s="187">
        <f t="shared" si="13"/>
        <v>0</v>
      </c>
      <c r="G34" s="187">
        <f t="shared" si="13"/>
        <v>0</v>
      </c>
      <c r="H34" s="187">
        <f t="shared" si="13"/>
        <v>0</v>
      </c>
      <c r="I34" s="187">
        <f t="shared" si="13"/>
        <v>0</v>
      </c>
      <c r="J34" s="187">
        <f t="shared" si="13"/>
        <v>0</v>
      </c>
      <c r="K34" s="187">
        <f t="shared" si="13"/>
        <v>0</v>
      </c>
      <c r="L34" s="187">
        <f t="shared" si="13"/>
        <v>0</v>
      </c>
      <c r="M34" s="187">
        <f t="shared" si="13"/>
        <v>0</v>
      </c>
      <c r="N34" s="187">
        <f t="shared" si="13"/>
        <v>0</v>
      </c>
      <c r="O34" s="215">
        <f>SUM(C34:N34)</f>
        <v>0</v>
      </c>
      <c r="P34" s="47" t="str">
        <f t="shared" si="9"/>
        <v>Interest Expense</v>
      </c>
      <c r="Q34" s="176"/>
      <c r="R34" s="187">
        <f>+R233+R249</f>
        <v>0</v>
      </c>
      <c r="S34" s="187">
        <f t="shared" ref="S34:AC34" si="14">+S233+S249</f>
        <v>0</v>
      </c>
      <c r="T34" s="187">
        <f t="shared" si="14"/>
        <v>0</v>
      </c>
      <c r="U34" s="187">
        <f t="shared" si="14"/>
        <v>0</v>
      </c>
      <c r="V34" s="187">
        <f t="shared" si="14"/>
        <v>0</v>
      </c>
      <c r="W34" s="187">
        <f t="shared" si="14"/>
        <v>0</v>
      </c>
      <c r="X34" s="187">
        <f t="shared" si="14"/>
        <v>0</v>
      </c>
      <c r="Y34" s="187">
        <f t="shared" si="14"/>
        <v>0</v>
      </c>
      <c r="Z34" s="187">
        <f t="shared" si="14"/>
        <v>0</v>
      </c>
      <c r="AA34" s="187">
        <f t="shared" si="14"/>
        <v>0</v>
      </c>
      <c r="AB34" s="187">
        <f t="shared" si="14"/>
        <v>0</v>
      </c>
      <c r="AC34" s="187">
        <f t="shared" si="14"/>
        <v>0</v>
      </c>
      <c r="AD34" s="215">
        <f>SUM(R34:AC34)</f>
        <v>0</v>
      </c>
    </row>
    <row r="35" spans="1:30">
      <c r="A35" t="s">
        <v>14</v>
      </c>
      <c r="B35" s="439">
        <v>0</v>
      </c>
      <c r="C35" s="187">
        <f t="shared" ref="C35:N35" si="15">IF(B49&lt;1,0,($B35/12)*B49)</f>
        <v>0</v>
      </c>
      <c r="D35" s="187">
        <f t="shared" si="15"/>
        <v>0</v>
      </c>
      <c r="E35" s="187">
        <f t="shared" si="15"/>
        <v>0</v>
      </c>
      <c r="F35" s="187">
        <f t="shared" si="15"/>
        <v>0</v>
      </c>
      <c r="G35" s="187">
        <f t="shared" si="15"/>
        <v>0</v>
      </c>
      <c r="H35" s="187">
        <f t="shared" si="15"/>
        <v>0</v>
      </c>
      <c r="I35" s="187">
        <f t="shared" si="15"/>
        <v>0</v>
      </c>
      <c r="J35" s="187">
        <f t="shared" si="15"/>
        <v>0</v>
      </c>
      <c r="K35" s="187">
        <f t="shared" si="15"/>
        <v>0</v>
      </c>
      <c r="L35" s="187">
        <f t="shared" si="15"/>
        <v>0</v>
      </c>
      <c r="M35" s="187">
        <f t="shared" si="15"/>
        <v>0</v>
      </c>
      <c r="N35" s="187">
        <f t="shared" si="15"/>
        <v>0</v>
      </c>
      <c r="O35" s="215">
        <f>SUM(C35:N35)</f>
        <v>0</v>
      </c>
      <c r="P35" s="47" t="str">
        <f t="shared" si="9"/>
        <v>Interest Income</v>
      </c>
      <c r="Q35" s="244">
        <f>+B35</f>
        <v>0</v>
      </c>
      <c r="R35" s="187">
        <v>0</v>
      </c>
      <c r="S35" s="187">
        <f t="shared" ref="S35:AC35" si="16">IF(R49&lt;1,0,($B35/12)*R49)</f>
        <v>0</v>
      </c>
      <c r="T35" s="187">
        <f t="shared" si="16"/>
        <v>0</v>
      </c>
      <c r="U35" s="187">
        <f t="shared" si="16"/>
        <v>0</v>
      </c>
      <c r="V35" s="187">
        <f t="shared" si="16"/>
        <v>0</v>
      </c>
      <c r="W35" s="187">
        <f t="shared" si="16"/>
        <v>0</v>
      </c>
      <c r="X35" s="187">
        <f t="shared" si="16"/>
        <v>0</v>
      </c>
      <c r="Y35" s="187">
        <f t="shared" si="16"/>
        <v>0</v>
      </c>
      <c r="Z35" s="187">
        <f t="shared" si="16"/>
        <v>0</v>
      </c>
      <c r="AA35" s="187">
        <f t="shared" si="16"/>
        <v>0</v>
      </c>
      <c r="AB35" s="187">
        <f t="shared" si="16"/>
        <v>0</v>
      </c>
      <c r="AC35" s="187">
        <f t="shared" si="16"/>
        <v>0</v>
      </c>
      <c r="AD35" s="215">
        <f>SUM(R35:AC35)</f>
        <v>0</v>
      </c>
    </row>
    <row r="36" spans="1:30">
      <c r="A36" t="s">
        <v>140</v>
      </c>
      <c r="C36" s="188">
        <f>+Equipment!C49</f>
        <v>0</v>
      </c>
      <c r="D36" s="188">
        <f>+Equipment!D49</f>
        <v>0</v>
      </c>
      <c r="E36" s="188">
        <f>+Equipment!E49</f>
        <v>0</v>
      </c>
      <c r="F36" s="188">
        <f>+Equipment!F49</f>
        <v>0</v>
      </c>
      <c r="G36" s="188">
        <f>+Equipment!G49</f>
        <v>0</v>
      </c>
      <c r="H36" s="188">
        <f>+Equipment!H49</f>
        <v>0</v>
      </c>
      <c r="I36" s="188">
        <f>+Equipment!I49</f>
        <v>0</v>
      </c>
      <c r="J36" s="188">
        <f>+Equipment!J49</f>
        <v>0</v>
      </c>
      <c r="K36" s="188">
        <f>+Equipment!K49</f>
        <v>0</v>
      </c>
      <c r="L36" s="188">
        <f>+Equipment!L49</f>
        <v>0</v>
      </c>
      <c r="M36" s="188">
        <f>+Equipment!M49</f>
        <v>0</v>
      </c>
      <c r="N36" s="188">
        <f>+Equipment!N49</f>
        <v>0</v>
      </c>
      <c r="O36" s="188">
        <f>SUM(C36:N36)</f>
        <v>0</v>
      </c>
      <c r="P36" s="47" t="str">
        <f t="shared" si="9"/>
        <v>Depreciation/Amort</v>
      </c>
      <c r="R36" s="188">
        <f>+Equipment!R49</f>
        <v>0</v>
      </c>
      <c r="S36" s="188">
        <f>+Equipment!S49</f>
        <v>0</v>
      </c>
      <c r="T36" s="188">
        <f>+Equipment!T49</f>
        <v>0</v>
      </c>
      <c r="U36" s="188">
        <f>+Equipment!U49</f>
        <v>0</v>
      </c>
      <c r="V36" s="188">
        <f>+Equipment!V49</f>
        <v>0</v>
      </c>
      <c r="W36" s="188">
        <f>+Equipment!W49</f>
        <v>0</v>
      </c>
      <c r="X36" s="188">
        <f>+Equipment!X49</f>
        <v>0</v>
      </c>
      <c r="Y36" s="188">
        <f>+Equipment!Y49</f>
        <v>0</v>
      </c>
      <c r="Z36" s="188">
        <f>+Equipment!Z49</f>
        <v>0</v>
      </c>
      <c r="AA36" s="188">
        <f>+Equipment!AA49</f>
        <v>0</v>
      </c>
      <c r="AB36" s="188">
        <f>+Equipment!AB49</f>
        <v>0</v>
      </c>
      <c r="AC36" s="188">
        <f>+Equipment!AC49</f>
        <v>0</v>
      </c>
      <c r="AD36" s="188">
        <f>SUM(R36:AC36)</f>
        <v>0</v>
      </c>
    </row>
    <row r="37" spans="1:30">
      <c r="A37" s="39"/>
      <c r="B37" s="39"/>
      <c r="C37" s="185"/>
      <c r="D37" s="185"/>
      <c r="E37" s="185"/>
      <c r="F37" s="185"/>
      <c r="G37" s="185"/>
      <c r="H37" s="185"/>
      <c r="I37" s="185"/>
      <c r="J37" s="185"/>
      <c r="K37" s="185"/>
      <c r="L37" s="185"/>
      <c r="M37" s="185"/>
      <c r="N37" s="185"/>
      <c r="O37" s="192"/>
      <c r="P37" s="255" t="str">
        <f t="shared" si="9"/>
        <v/>
      </c>
      <c r="Q37" s="39"/>
      <c r="R37" s="185"/>
      <c r="S37" s="185"/>
      <c r="T37" s="185"/>
      <c r="U37" s="185"/>
      <c r="V37" s="185"/>
      <c r="W37" s="185"/>
      <c r="X37" s="185"/>
      <c r="Y37" s="185"/>
      <c r="Z37" s="185"/>
      <c r="AA37" s="185"/>
      <c r="AB37" s="185"/>
      <c r="AC37" s="185"/>
      <c r="AD37" s="192"/>
    </row>
    <row r="38" spans="1:30" ht="18">
      <c r="A38" s="69" t="s">
        <v>12</v>
      </c>
      <c r="C38" s="216">
        <f t="shared" ref="C38:O38" si="17">+C31-C34+C35-C36</f>
        <v>-2950</v>
      </c>
      <c r="D38" s="196">
        <f t="shared" si="17"/>
        <v>-37406.666666666664</v>
      </c>
      <c r="E38" s="196">
        <f t="shared" si="17"/>
        <v>113630</v>
      </c>
      <c r="F38" s="196">
        <f t="shared" si="17"/>
        <v>-7627</v>
      </c>
      <c r="G38" s="196">
        <f t="shared" si="17"/>
        <v>-7870</v>
      </c>
      <c r="H38" s="196">
        <f t="shared" si="17"/>
        <v>-12370</v>
      </c>
      <c r="I38" s="196">
        <f t="shared" si="17"/>
        <v>-7890</v>
      </c>
      <c r="J38" s="196">
        <f t="shared" si="17"/>
        <v>-7890</v>
      </c>
      <c r="K38" s="196">
        <f t="shared" si="17"/>
        <v>-7890</v>
      </c>
      <c r="L38" s="196">
        <f t="shared" si="17"/>
        <v>-7890</v>
      </c>
      <c r="M38" s="196">
        <f t="shared" si="17"/>
        <v>-7890</v>
      </c>
      <c r="N38" s="200">
        <f t="shared" si="17"/>
        <v>-1015</v>
      </c>
      <c r="O38" s="188">
        <f t="shared" si="17"/>
        <v>4941.333333333343</v>
      </c>
      <c r="P38" s="47" t="str">
        <f t="shared" si="9"/>
        <v>Net Income</v>
      </c>
      <c r="R38" s="216">
        <f t="shared" ref="R38:AD38" si="18">+R31-R34+R35-R36</f>
        <v>-3370</v>
      </c>
      <c r="S38" s="196">
        <f t="shared" si="18"/>
        <v>-39002.5</v>
      </c>
      <c r="T38" s="196">
        <f t="shared" si="18"/>
        <v>107572.5</v>
      </c>
      <c r="U38" s="196">
        <f t="shared" si="18"/>
        <v>-6467.5</v>
      </c>
      <c r="V38" s="196">
        <f t="shared" si="18"/>
        <v>-9427.5</v>
      </c>
      <c r="W38" s="196">
        <f t="shared" si="18"/>
        <v>-9427.5</v>
      </c>
      <c r="X38" s="196">
        <f t="shared" si="18"/>
        <v>-9427.5</v>
      </c>
      <c r="Y38" s="196">
        <f t="shared" si="18"/>
        <v>-9427.5</v>
      </c>
      <c r="Z38" s="196">
        <f t="shared" si="18"/>
        <v>-9427.5</v>
      </c>
      <c r="AA38" s="196">
        <f t="shared" si="18"/>
        <v>-9427.5</v>
      </c>
      <c r="AB38" s="196">
        <f t="shared" si="18"/>
        <v>-9427.5</v>
      </c>
      <c r="AC38" s="200">
        <f t="shared" si="18"/>
        <v>-9250</v>
      </c>
      <c r="AD38" s="188">
        <f t="shared" si="18"/>
        <v>-16510</v>
      </c>
    </row>
    <row r="39" spans="1:30">
      <c r="A39" t="s">
        <v>116</v>
      </c>
      <c r="C39" s="217">
        <f t="shared" ref="C39:O39" si="19">IF(C19&gt;0,IF(C38&lt;1,0,C38/C19),0)</f>
        <v>0</v>
      </c>
      <c r="D39" s="217">
        <f t="shared" si="19"/>
        <v>0</v>
      </c>
      <c r="E39" s="217">
        <f t="shared" si="19"/>
        <v>0.74652213188798555</v>
      </c>
      <c r="F39" s="217">
        <f t="shared" si="19"/>
        <v>0</v>
      </c>
      <c r="G39" s="217">
        <f t="shared" si="19"/>
        <v>0</v>
      </c>
      <c r="H39" s="217">
        <f t="shared" si="19"/>
        <v>0</v>
      </c>
      <c r="I39" s="217">
        <f t="shared" si="19"/>
        <v>0</v>
      </c>
      <c r="J39" s="217">
        <f t="shared" si="19"/>
        <v>0</v>
      </c>
      <c r="K39" s="217">
        <f t="shared" si="19"/>
        <v>0</v>
      </c>
      <c r="L39" s="217">
        <f t="shared" si="19"/>
        <v>0</v>
      </c>
      <c r="M39" s="217">
        <f t="shared" si="19"/>
        <v>0</v>
      </c>
      <c r="N39" s="217">
        <f t="shared" si="19"/>
        <v>0</v>
      </c>
      <c r="O39" s="217">
        <f t="shared" si="19"/>
        <v>1.1332943438490289E-2</v>
      </c>
      <c r="P39" s="47" t="str">
        <f t="shared" si="9"/>
        <v xml:space="preserve">Net Margin </v>
      </c>
      <c r="R39" s="217">
        <f t="shared" ref="R39:AD39" si="20">IF(R19&gt;0,IF(R38&lt;1,0,R38/R19),0)</f>
        <v>0</v>
      </c>
      <c r="S39" s="217">
        <f t="shared" si="20"/>
        <v>0</v>
      </c>
      <c r="T39" s="217">
        <f t="shared" si="20"/>
        <v>0.73390755585877532</v>
      </c>
      <c r="U39" s="217">
        <f t="shared" si="20"/>
        <v>0</v>
      </c>
      <c r="V39" s="217">
        <f t="shared" si="20"/>
        <v>0</v>
      </c>
      <c r="W39" s="217">
        <f t="shared" si="20"/>
        <v>0</v>
      </c>
      <c r="X39" s="217">
        <f t="shared" si="20"/>
        <v>0</v>
      </c>
      <c r="Y39" s="217">
        <f t="shared" si="20"/>
        <v>0</v>
      </c>
      <c r="Z39" s="217">
        <f t="shared" si="20"/>
        <v>0</v>
      </c>
      <c r="AA39" s="217">
        <f t="shared" si="20"/>
        <v>0</v>
      </c>
      <c r="AB39" s="217">
        <f t="shared" si="20"/>
        <v>0</v>
      </c>
      <c r="AC39" s="217">
        <f t="shared" si="20"/>
        <v>0</v>
      </c>
      <c r="AD39" s="217">
        <f t="shared" si="20"/>
        <v>0</v>
      </c>
    </row>
    <row r="40" spans="1:30">
      <c r="A40" s="23" t="str">
        <f>++A1</f>
        <v>School Name</v>
      </c>
      <c r="B40" s="18"/>
      <c r="C40" s="181"/>
      <c r="D40" s="181"/>
      <c r="E40" s="181"/>
      <c r="F40" s="181"/>
      <c r="G40" s="181"/>
      <c r="H40" s="181"/>
      <c r="I40" s="181"/>
      <c r="J40" s="181"/>
      <c r="K40" s="181"/>
      <c r="L40" s="181"/>
      <c r="M40" s="181"/>
      <c r="N40" s="181"/>
      <c r="O40" s="63" t="str">
        <f>+O1</f>
        <v>Draft 1.0</v>
      </c>
      <c r="P40" s="23" t="str">
        <f>+A1</f>
        <v>School Name</v>
      </c>
      <c r="Q40" s="18"/>
      <c r="R40" s="18"/>
      <c r="S40" s="18"/>
      <c r="T40" s="18"/>
      <c r="U40" s="18"/>
      <c r="V40" s="18"/>
      <c r="W40" s="18"/>
      <c r="X40" s="18"/>
      <c r="Y40" s="18"/>
      <c r="Z40" s="18"/>
      <c r="AA40" s="18"/>
      <c r="AB40" s="18"/>
      <c r="AC40" s="18"/>
      <c r="AD40" s="63" t="str">
        <f>+AD1</f>
        <v>Draft 1.0</v>
      </c>
    </row>
    <row r="41" spans="1:30" ht="21">
      <c r="A41" s="19" t="s">
        <v>15</v>
      </c>
      <c r="B41" s="18"/>
      <c r="C41" s="18"/>
      <c r="D41" s="18"/>
      <c r="E41" s="18"/>
      <c r="F41" s="18"/>
      <c r="G41" s="18"/>
      <c r="H41" s="18"/>
      <c r="I41" s="18"/>
      <c r="J41" s="18"/>
      <c r="K41" s="181"/>
      <c r="L41" s="18"/>
      <c r="M41" s="18"/>
      <c r="N41" s="247"/>
      <c r="O41" s="18"/>
      <c r="P41" s="19" t="s">
        <v>15</v>
      </c>
      <c r="Q41" s="18"/>
      <c r="R41" s="18"/>
      <c r="S41" s="18"/>
      <c r="T41" s="18"/>
      <c r="U41" s="18"/>
      <c r="V41" s="18"/>
      <c r="W41" s="18"/>
      <c r="X41" s="18"/>
      <c r="Y41" s="18"/>
      <c r="Z41" s="181"/>
      <c r="AA41" s="18"/>
      <c r="AB41" s="18"/>
      <c r="AC41" s="24"/>
      <c r="AD41" s="18"/>
    </row>
    <row r="42" spans="1:30">
      <c r="A42" s="20">
        <f>+$A$3</f>
        <v>2015</v>
      </c>
      <c r="B42" s="17"/>
      <c r="C42" s="17"/>
      <c r="D42" s="17"/>
      <c r="E42" s="17"/>
      <c r="F42" s="17"/>
      <c r="G42" s="17"/>
      <c r="H42" s="17"/>
      <c r="I42" s="17"/>
      <c r="J42" s="17"/>
      <c r="K42" s="17"/>
      <c r="L42" s="17"/>
      <c r="M42" s="17"/>
      <c r="N42" s="222"/>
      <c r="P42" s="20">
        <f>+P3</f>
        <v>2016</v>
      </c>
      <c r="Q42" s="17"/>
      <c r="R42" s="17"/>
      <c r="S42" s="17"/>
      <c r="T42" s="17"/>
      <c r="U42" s="17"/>
      <c r="V42" s="17"/>
      <c r="W42" s="17"/>
      <c r="X42" s="17"/>
      <c r="Y42" s="17"/>
      <c r="Z42" s="17"/>
      <c r="AA42" s="17"/>
      <c r="AB42" s="17"/>
      <c r="AC42" s="222"/>
    </row>
    <row r="43" spans="1:30">
      <c r="A43" s="57"/>
      <c r="B43" s="17"/>
      <c r="C43" s="17"/>
      <c r="D43" s="17"/>
      <c r="E43" s="17"/>
      <c r="F43" s="17"/>
      <c r="G43" s="17"/>
      <c r="H43" s="17"/>
      <c r="I43" s="17"/>
      <c r="J43" s="17"/>
      <c r="K43" s="17"/>
      <c r="L43" s="17"/>
      <c r="M43" s="17"/>
      <c r="N43" s="222"/>
      <c r="P43" s="246"/>
      <c r="Q43" s="17"/>
      <c r="R43" s="17"/>
      <c r="S43" s="17"/>
      <c r="T43" s="17"/>
      <c r="U43" s="17"/>
      <c r="V43" s="17"/>
      <c r="W43" s="17"/>
      <c r="X43" s="17"/>
      <c r="Y43" s="17"/>
      <c r="Z43" s="17"/>
      <c r="AA43" s="17"/>
      <c r="AB43" s="17"/>
      <c r="AC43" s="222"/>
    </row>
    <row r="44" spans="1:30">
      <c r="A44" s="57"/>
      <c r="B44" s="17"/>
      <c r="C44" s="17"/>
      <c r="D44" s="17"/>
      <c r="E44" s="17"/>
      <c r="F44" s="17"/>
      <c r="G44" s="17"/>
      <c r="H44" s="17"/>
      <c r="I44" s="17"/>
      <c r="J44" s="17"/>
      <c r="K44" s="17"/>
      <c r="L44" s="17"/>
      <c r="M44" s="17"/>
      <c r="N44" s="222"/>
      <c r="P44" s="246"/>
      <c r="Q44" s="17"/>
      <c r="R44" s="17"/>
      <c r="S44" s="17"/>
      <c r="T44" s="17"/>
      <c r="U44" s="17"/>
      <c r="V44" s="17"/>
      <c r="W44" s="17"/>
      <c r="X44" s="17"/>
      <c r="Y44" s="17"/>
      <c r="Z44" s="17"/>
      <c r="AA44" s="17"/>
      <c r="AB44" s="17"/>
      <c r="AC44" s="222"/>
    </row>
    <row r="45" spans="1:30">
      <c r="A45" s="17"/>
      <c r="B45" s="146" t="s">
        <v>113</v>
      </c>
      <c r="C45" s="531" t="str">
        <f>IF(ISBLANK('Staff &amp; Faculty'!C$4),"",'Staff &amp; Faculty'!C$4)</f>
        <v>Month</v>
      </c>
      <c r="D45" s="531" t="str">
        <f>IF(ISBLANK('Staff &amp; Faculty'!D$4),"",'Staff &amp; Faculty'!D$4)</f>
        <v/>
      </c>
      <c r="E45" s="531" t="str">
        <f>IF(ISBLANK('Staff &amp; Faculty'!E$4),"",'Staff &amp; Faculty'!E$4)</f>
        <v/>
      </c>
      <c r="F45" s="531" t="str">
        <f>IF(ISBLANK('Staff &amp; Faculty'!F$4),"",'Staff &amp; Faculty'!F$4)</f>
        <v/>
      </c>
      <c r="G45" s="531" t="str">
        <f>IF(ISBLANK('Staff &amp; Faculty'!G$4),"",'Staff &amp; Faculty'!G$4)</f>
        <v/>
      </c>
      <c r="H45" s="531" t="str">
        <f>IF(ISBLANK('Staff &amp; Faculty'!H$4),"",'Staff &amp; Faculty'!H$4)</f>
        <v/>
      </c>
      <c r="I45" s="531" t="str">
        <f>IF(ISBLANK('Staff &amp; Faculty'!I$4),"",'Staff &amp; Faculty'!I$4)</f>
        <v/>
      </c>
      <c r="J45" s="531" t="str">
        <f>IF(ISBLANK('Staff &amp; Faculty'!J$4),"",'Staff &amp; Faculty'!J$4)</f>
        <v/>
      </c>
      <c r="K45" s="531" t="str">
        <f>IF(ISBLANK('Staff &amp; Faculty'!K$4),"",'Staff &amp; Faculty'!K$4)</f>
        <v/>
      </c>
      <c r="L45" s="531" t="str">
        <f>IF(ISBLANK('Staff &amp; Faculty'!L$4),"",'Staff &amp; Faculty'!L$4)</f>
        <v/>
      </c>
      <c r="M45" s="531" t="str">
        <f>IF(ISBLANK('Staff &amp; Faculty'!M$4),"",'Staff &amp; Faculty'!M$4)</f>
        <v/>
      </c>
      <c r="N45" s="531" t="str">
        <f>IF(ISBLANK('Staff &amp; Faculty'!N$4),"",'Staff &amp; Faculty'!N$4)</f>
        <v/>
      </c>
      <c r="P45" s="17"/>
      <c r="Q45" s="146" t="s">
        <v>117</v>
      </c>
      <c r="R45" s="531" t="str">
        <f>IF(ISBLANK('Staff &amp; Faculty'!R$4),"",'Staff &amp; Faculty'!R$4)</f>
        <v>Month</v>
      </c>
      <c r="S45" s="531" t="str">
        <f>IF(ISBLANK('Staff &amp; Faculty'!S$4),"",'Staff &amp; Faculty'!S$4)</f>
        <v/>
      </c>
      <c r="T45" s="531" t="str">
        <f>IF(ISBLANK('Staff &amp; Faculty'!T$4),"",'Staff &amp; Faculty'!T$4)</f>
        <v/>
      </c>
      <c r="U45" s="531" t="str">
        <f>IF(ISBLANK('Staff &amp; Faculty'!U$4),"",'Staff &amp; Faculty'!U$4)</f>
        <v/>
      </c>
      <c r="V45" s="531" t="str">
        <f>IF(ISBLANK('Staff &amp; Faculty'!V$4),"",'Staff &amp; Faculty'!V$4)</f>
        <v/>
      </c>
      <c r="W45" s="531" t="str">
        <f>IF(ISBLANK('Staff &amp; Faculty'!W$4),"",'Staff &amp; Faculty'!W$4)</f>
        <v/>
      </c>
      <c r="X45" s="531" t="str">
        <f>IF(ISBLANK('Staff &amp; Faculty'!X$4),"",'Staff &amp; Faculty'!X$4)</f>
        <v/>
      </c>
      <c r="Y45" s="531" t="str">
        <f>IF(ISBLANK('Staff &amp; Faculty'!Y$4),"",'Staff &amp; Faculty'!Y$4)</f>
        <v/>
      </c>
      <c r="Z45" s="531" t="str">
        <f>IF(ISBLANK('Staff &amp; Faculty'!Z$4),"",'Staff &amp; Faculty'!Z$4)</f>
        <v/>
      </c>
      <c r="AA45" s="531" t="str">
        <f>IF(ISBLANK('Staff &amp; Faculty'!AA$4),"",'Staff &amp; Faculty'!AA$4)</f>
        <v/>
      </c>
      <c r="AB45" s="531" t="str">
        <f>IF(ISBLANK('Staff &amp; Faculty'!AB$4),"",'Staff &amp; Faculty'!AB$4)</f>
        <v/>
      </c>
      <c r="AC45" s="531" t="str">
        <f>IF(ISBLANK('Staff &amp; Faculty'!AC$4),"",'Staff &amp; Faculty'!AC$4)</f>
        <v/>
      </c>
    </row>
    <row r="46" spans="1:30" ht="18" thickBot="1">
      <c r="A46" s="26"/>
      <c r="B46" s="148" t="s">
        <v>114</v>
      </c>
      <c r="C46" s="532" t="str">
        <f>+'Staff &amp; Faculty'!C$5</f>
        <v>July</v>
      </c>
      <c r="D46" s="532" t="str">
        <f>+'Staff &amp; Faculty'!D$5</f>
        <v>Aug</v>
      </c>
      <c r="E46" s="532" t="str">
        <f>+'Staff &amp; Faculty'!E$5</f>
        <v>Sept</v>
      </c>
      <c r="F46" s="532" t="str">
        <f>+'Staff &amp; Faculty'!F$5</f>
        <v>Oct</v>
      </c>
      <c r="G46" s="532" t="str">
        <f>+'Staff &amp; Faculty'!G$5</f>
        <v>Nov</v>
      </c>
      <c r="H46" s="532" t="str">
        <f>+'Staff &amp; Faculty'!H$5</f>
        <v>Dec</v>
      </c>
      <c r="I46" s="532" t="str">
        <f>+'Staff &amp; Faculty'!I$5</f>
        <v>Jan</v>
      </c>
      <c r="J46" s="532" t="str">
        <f>+'Staff &amp; Faculty'!J$5</f>
        <v>Feb</v>
      </c>
      <c r="K46" s="532" t="str">
        <f>+'Staff &amp; Faculty'!K$5</f>
        <v>March</v>
      </c>
      <c r="L46" s="532" t="str">
        <f>+'Staff &amp; Faculty'!L$5</f>
        <v>April</v>
      </c>
      <c r="M46" s="532" t="str">
        <f>+'Staff &amp; Faculty'!M$5</f>
        <v>May</v>
      </c>
      <c r="N46" s="532" t="str">
        <f>+'Staff &amp; Faculty'!N$5</f>
        <v>June</v>
      </c>
      <c r="P46" s="26"/>
      <c r="Q46" s="148" t="s">
        <v>118</v>
      </c>
      <c r="R46" s="532" t="str">
        <f>+'Staff &amp; Faculty'!R$5</f>
        <v>July</v>
      </c>
      <c r="S46" s="532" t="str">
        <f>+'Staff &amp; Faculty'!S$5</f>
        <v>Aug</v>
      </c>
      <c r="T46" s="532" t="str">
        <f>+'Staff &amp; Faculty'!T$5</f>
        <v>Sept</v>
      </c>
      <c r="U46" s="532" t="str">
        <f>+'Staff &amp; Faculty'!U$5</f>
        <v>Oct</v>
      </c>
      <c r="V46" s="532" t="str">
        <f>+'Staff &amp; Faculty'!V$5</f>
        <v>Nov</v>
      </c>
      <c r="W46" s="532" t="str">
        <f>+'Staff &amp; Faculty'!W$5</f>
        <v>Dec</v>
      </c>
      <c r="X46" s="532" t="str">
        <f>+'Staff &amp; Faculty'!X$5</f>
        <v>Jan</v>
      </c>
      <c r="Y46" s="532" t="str">
        <f>+'Staff &amp; Faculty'!Y$5</f>
        <v>Feb</v>
      </c>
      <c r="Z46" s="532" t="str">
        <f>+'Staff &amp; Faculty'!Z$5</f>
        <v>March</v>
      </c>
      <c r="AA46" s="532" t="str">
        <f>+'Staff &amp; Faculty'!AA$5</f>
        <v>April</v>
      </c>
      <c r="AB46" s="532" t="str">
        <f>+'Staff &amp; Faculty'!AB$5</f>
        <v>May</v>
      </c>
      <c r="AC46" s="532" t="str">
        <f>+'Staff &amp; Faculty'!AC$5</f>
        <v>June</v>
      </c>
    </row>
    <row r="47" spans="1:30" ht="18">
      <c r="A47" s="55" t="s">
        <v>16</v>
      </c>
      <c r="B47" s="13"/>
      <c r="C47" s="31"/>
      <c r="D47" s="31"/>
      <c r="E47" s="31"/>
      <c r="F47" s="31"/>
      <c r="G47" s="31"/>
      <c r="H47" s="31"/>
      <c r="I47" s="31"/>
      <c r="J47" s="31"/>
      <c r="K47" s="31"/>
      <c r="L47" s="31"/>
      <c r="M47" s="31"/>
      <c r="N47" s="31"/>
      <c r="P47" s="55" t="s">
        <v>16</v>
      </c>
      <c r="Q47" s="13"/>
      <c r="R47" s="31"/>
      <c r="S47" s="31"/>
      <c r="T47" s="31"/>
      <c r="U47" s="31"/>
      <c r="V47" s="31"/>
      <c r="W47" s="31"/>
      <c r="X47" s="31"/>
      <c r="Y47" s="31"/>
      <c r="Z47" s="31"/>
      <c r="AA47" s="31"/>
      <c r="AB47" s="31"/>
      <c r="AC47" s="31"/>
    </row>
    <row r="48" spans="1:30">
      <c r="A48" s="35" t="s">
        <v>19</v>
      </c>
      <c r="P48" s="35" t="s">
        <v>19</v>
      </c>
    </row>
    <row r="49" spans="1:30">
      <c r="A49" t="s">
        <v>17</v>
      </c>
      <c r="B49" s="292">
        <v>0</v>
      </c>
      <c r="C49" s="182">
        <f t="shared" ref="C49:N49" si="21">+C113</f>
        <v>26725</v>
      </c>
      <c r="D49" s="182">
        <f t="shared" si="21"/>
        <v>6546.6666666666679</v>
      </c>
      <c r="E49" s="182">
        <f t="shared" si="21"/>
        <v>120764.58333333334</v>
      </c>
      <c r="F49" s="182">
        <f t="shared" si="21"/>
        <v>113273.58333333334</v>
      </c>
      <c r="G49" s="182">
        <f t="shared" si="21"/>
        <v>105267.58333333334</v>
      </c>
      <c r="H49" s="182">
        <f t="shared" si="21"/>
        <v>95147.583333333343</v>
      </c>
      <c r="I49" s="182">
        <f t="shared" si="21"/>
        <v>85017.583333333343</v>
      </c>
      <c r="J49" s="182">
        <f t="shared" si="21"/>
        <v>77127.583333333343</v>
      </c>
      <c r="K49" s="182">
        <f t="shared" si="21"/>
        <v>69237.583333333343</v>
      </c>
      <c r="L49" s="182">
        <f t="shared" si="21"/>
        <v>61347.583333333343</v>
      </c>
      <c r="M49" s="182">
        <f t="shared" si="21"/>
        <v>53457.583333333343</v>
      </c>
      <c r="N49" s="182">
        <f t="shared" si="21"/>
        <v>52442.583333333343</v>
      </c>
      <c r="P49" t="str">
        <f>+A49</f>
        <v>Cash</v>
      </c>
      <c r="Q49" s="60">
        <f>+N49</f>
        <v>52442.583333333343</v>
      </c>
      <c r="R49" s="182">
        <f t="shared" ref="R49:AC49" si="22">+R113</f>
        <v>31456.333333333343</v>
      </c>
      <c r="S49" s="182">
        <f t="shared" si="22"/>
        <v>10270.083333333343</v>
      </c>
      <c r="T49" s="182">
        <f t="shared" si="22"/>
        <v>117842.58333333334</v>
      </c>
      <c r="U49" s="182">
        <f t="shared" si="22"/>
        <v>111815.08333333334</v>
      </c>
      <c r="V49" s="182">
        <f t="shared" si="22"/>
        <v>101947.58333333334</v>
      </c>
      <c r="W49" s="182">
        <f t="shared" si="22"/>
        <v>92520.083333333343</v>
      </c>
      <c r="X49" s="182">
        <f t="shared" si="22"/>
        <v>83092.583333333343</v>
      </c>
      <c r="Y49" s="182">
        <f t="shared" si="22"/>
        <v>73665.083333333343</v>
      </c>
      <c r="Z49" s="182">
        <f t="shared" si="22"/>
        <v>64237.583333333343</v>
      </c>
      <c r="AA49" s="182">
        <f t="shared" si="22"/>
        <v>54810.083333333343</v>
      </c>
      <c r="AB49" s="182">
        <f t="shared" si="22"/>
        <v>45382.583333333343</v>
      </c>
      <c r="AC49" s="182">
        <f t="shared" si="22"/>
        <v>36043.833333333343</v>
      </c>
    </row>
    <row r="50" spans="1:30">
      <c r="A50" t="s">
        <v>18</v>
      </c>
      <c r="B50" s="292">
        <v>0</v>
      </c>
      <c r="C50" s="182">
        <f>+$B50+Expenses!C30</f>
        <v>1800</v>
      </c>
      <c r="D50" s="182">
        <f>+$B50+Expenses!D30</f>
        <v>1800</v>
      </c>
      <c r="E50" s="182">
        <f>+$B50+Expenses!E30</f>
        <v>1800</v>
      </c>
      <c r="F50" s="182">
        <f>+$B50+Expenses!F30</f>
        <v>1800</v>
      </c>
      <c r="G50" s="182">
        <f>+$B50+Expenses!G30</f>
        <v>1800</v>
      </c>
      <c r="H50" s="182">
        <f>+$B50+Expenses!H30</f>
        <v>1800</v>
      </c>
      <c r="I50" s="182">
        <f>+$B50+Expenses!I30</f>
        <v>1800</v>
      </c>
      <c r="J50" s="182">
        <f>+$B50+Expenses!J30</f>
        <v>1800</v>
      </c>
      <c r="K50" s="182">
        <f>+$B50+Expenses!K30</f>
        <v>1800</v>
      </c>
      <c r="L50" s="182">
        <f>+$B50+Expenses!L30</f>
        <v>1800</v>
      </c>
      <c r="M50" s="182">
        <f>+$B50+Expenses!M30</f>
        <v>1800</v>
      </c>
      <c r="N50" s="182">
        <f>+$B50+Expenses!N30</f>
        <v>1800</v>
      </c>
      <c r="P50" t="str">
        <f>+A50</f>
        <v>Deposits</v>
      </c>
      <c r="Q50" s="60">
        <f>+N50</f>
        <v>1800</v>
      </c>
      <c r="R50" s="182">
        <f>+$B50+Expenses!R30</f>
        <v>1800</v>
      </c>
      <c r="S50" s="182">
        <f>+$B50+Expenses!S30</f>
        <v>1800</v>
      </c>
      <c r="T50" s="182">
        <f>+$B50+Expenses!T30</f>
        <v>1800</v>
      </c>
      <c r="U50" s="182">
        <f>+$B50+Expenses!U30</f>
        <v>1800</v>
      </c>
      <c r="V50" s="182">
        <f>+$B50+Expenses!V30</f>
        <v>1800</v>
      </c>
      <c r="W50" s="182">
        <f>+$B50+Expenses!W30</f>
        <v>1800</v>
      </c>
      <c r="X50" s="182">
        <f>+$B50+Expenses!X30</f>
        <v>1800</v>
      </c>
      <c r="Y50" s="182">
        <f>+$B50+Expenses!Y30</f>
        <v>1800</v>
      </c>
      <c r="Z50" s="182">
        <f>+$B50+Expenses!Z30</f>
        <v>1800</v>
      </c>
      <c r="AA50" s="182">
        <f>+$B50+Expenses!AA30</f>
        <v>1800</v>
      </c>
      <c r="AB50" s="182">
        <f>+$B50+Expenses!AB30</f>
        <v>1800</v>
      </c>
      <c r="AC50" s="182">
        <f>+$B50+Expenses!AC30</f>
        <v>1800</v>
      </c>
    </row>
    <row r="51" spans="1:30">
      <c r="A51" s="39" t="s">
        <v>5</v>
      </c>
      <c r="B51" s="338">
        <v>0</v>
      </c>
      <c r="C51" s="183">
        <f>+B51</f>
        <v>0</v>
      </c>
      <c r="D51" s="183">
        <f t="shared" ref="D51:N51" si="23">+C51</f>
        <v>0</v>
      </c>
      <c r="E51" s="183">
        <f t="shared" si="23"/>
        <v>0</v>
      </c>
      <c r="F51" s="183">
        <f t="shared" si="23"/>
        <v>0</v>
      </c>
      <c r="G51" s="183">
        <f t="shared" si="23"/>
        <v>0</v>
      </c>
      <c r="H51" s="183">
        <f t="shared" si="23"/>
        <v>0</v>
      </c>
      <c r="I51" s="183">
        <f t="shared" si="23"/>
        <v>0</v>
      </c>
      <c r="J51" s="183">
        <f t="shared" si="23"/>
        <v>0</v>
      </c>
      <c r="K51" s="183">
        <f t="shared" si="23"/>
        <v>0</v>
      </c>
      <c r="L51" s="183">
        <f t="shared" si="23"/>
        <v>0</v>
      </c>
      <c r="M51" s="183">
        <f t="shared" si="23"/>
        <v>0</v>
      </c>
      <c r="N51" s="183">
        <f t="shared" si="23"/>
        <v>0</v>
      </c>
      <c r="P51" t="str">
        <f>+A51</f>
        <v>Other</v>
      </c>
      <c r="Q51" s="60">
        <f>+N51</f>
        <v>0</v>
      </c>
      <c r="R51" s="183">
        <f t="shared" ref="R51:AC51" si="24">+Q51</f>
        <v>0</v>
      </c>
      <c r="S51" s="183">
        <f t="shared" si="24"/>
        <v>0</v>
      </c>
      <c r="T51" s="183">
        <f t="shared" si="24"/>
        <v>0</v>
      </c>
      <c r="U51" s="183">
        <f t="shared" si="24"/>
        <v>0</v>
      </c>
      <c r="V51" s="183">
        <f t="shared" si="24"/>
        <v>0</v>
      </c>
      <c r="W51" s="183">
        <f t="shared" si="24"/>
        <v>0</v>
      </c>
      <c r="X51" s="183">
        <f t="shared" si="24"/>
        <v>0</v>
      </c>
      <c r="Y51" s="183">
        <f t="shared" si="24"/>
        <v>0</v>
      </c>
      <c r="Z51" s="183">
        <f t="shared" si="24"/>
        <v>0</v>
      </c>
      <c r="AA51" s="183">
        <f t="shared" si="24"/>
        <v>0</v>
      </c>
      <c r="AB51" s="183">
        <f t="shared" si="24"/>
        <v>0</v>
      </c>
      <c r="AC51" s="183">
        <f t="shared" si="24"/>
        <v>0</v>
      </c>
    </row>
    <row r="52" spans="1:30">
      <c r="A52" s="153" t="s">
        <v>20</v>
      </c>
      <c r="B52" s="76">
        <f t="shared" ref="B52:N52" si="25">SUM(B49:B51)</f>
        <v>0</v>
      </c>
      <c r="C52" s="184">
        <f t="shared" si="25"/>
        <v>28525</v>
      </c>
      <c r="D52" s="184">
        <f t="shared" si="25"/>
        <v>8346.6666666666679</v>
      </c>
      <c r="E52" s="184">
        <f t="shared" si="25"/>
        <v>122564.58333333334</v>
      </c>
      <c r="F52" s="184">
        <f t="shared" si="25"/>
        <v>115073.58333333334</v>
      </c>
      <c r="G52" s="184">
        <f t="shared" si="25"/>
        <v>107067.58333333334</v>
      </c>
      <c r="H52" s="184">
        <f t="shared" si="25"/>
        <v>96947.583333333343</v>
      </c>
      <c r="I52" s="184">
        <f t="shared" si="25"/>
        <v>86817.583333333343</v>
      </c>
      <c r="J52" s="184">
        <f t="shared" si="25"/>
        <v>78927.583333333343</v>
      </c>
      <c r="K52" s="184">
        <f t="shared" si="25"/>
        <v>71037.583333333343</v>
      </c>
      <c r="L52" s="184">
        <f t="shared" si="25"/>
        <v>63147.583333333343</v>
      </c>
      <c r="M52" s="184">
        <f t="shared" si="25"/>
        <v>55257.583333333343</v>
      </c>
      <c r="N52" s="184">
        <f t="shared" si="25"/>
        <v>54242.583333333343</v>
      </c>
      <c r="P52" s="153" t="s">
        <v>20</v>
      </c>
      <c r="Q52" s="76">
        <f t="shared" ref="Q52:AC52" si="26">SUM(Q49:Q51)</f>
        <v>54242.583333333343</v>
      </c>
      <c r="R52" s="184">
        <f t="shared" si="26"/>
        <v>33256.333333333343</v>
      </c>
      <c r="S52" s="184">
        <f t="shared" si="26"/>
        <v>12070.083333333343</v>
      </c>
      <c r="T52" s="184">
        <f t="shared" si="26"/>
        <v>119642.58333333334</v>
      </c>
      <c r="U52" s="184">
        <f t="shared" si="26"/>
        <v>113615.08333333334</v>
      </c>
      <c r="V52" s="184">
        <f t="shared" si="26"/>
        <v>103747.58333333334</v>
      </c>
      <c r="W52" s="184">
        <f t="shared" si="26"/>
        <v>94320.083333333343</v>
      </c>
      <c r="X52" s="184">
        <f t="shared" si="26"/>
        <v>84892.583333333343</v>
      </c>
      <c r="Y52" s="184">
        <f t="shared" si="26"/>
        <v>75465.083333333343</v>
      </c>
      <c r="Z52" s="184">
        <f t="shared" si="26"/>
        <v>66037.583333333343</v>
      </c>
      <c r="AA52" s="184">
        <f t="shared" si="26"/>
        <v>56610.083333333343</v>
      </c>
      <c r="AB52" s="184">
        <f t="shared" si="26"/>
        <v>47182.583333333343</v>
      </c>
      <c r="AC52" s="184">
        <f t="shared" si="26"/>
        <v>37843.833333333343</v>
      </c>
    </row>
    <row r="53" spans="1:30" ht="10.5" customHeight="1">
      <c r="A53" s="13"/>
      <c r="B53" s="13"/>
      <c r="C53" s="185"/>
      <c r="D53" s="185"/>
      <c r="E53" s="185"/>
      <c r="F53" s="185"/>
      <c r="G53" s="185"/>
      <c r="H53" s="185"/>
      <c r="I53" s="185"/>
      <c r="J53" s="185"/>
      <c r="K53" s="185"/>
      <c r="L53" s="185"/>
      <c r="M53" s="185"/>
      <c r="N53" s="185"/>
      <c r="P53" s="13"/>
      <c r="Q53" s="13"/>
      <c r="R53" s="185"/>
      <c r="S53" s="185"/>
      <c r="T53" s="185"/>
      <c r="U53" s="185"/>
      <c r="V53" s="185"/>
      <c r="W53" s="185"/>
      <c r="X53" s="185"/>
      <c r="Y53" s="185"/>
      <c r="Z53" s="185"/>
      <c r="AA53" s="185"/>
      <c r="AB53" s="185"/>
      <c r="AC53" s="185"/>
    </row>
    <row r="54" spans="1:30">
      <c r="A54" s="35" t="s">
        <v>21</v>
      </c>
      <c r="C54" s="186"/>
      <c r="D54" s="188"/>
      <c r="E54" s="188"/>
      <c r="F54" s="188"/>
      <c r="G54" s="188"/>
      <c r="H54" s="188"/>
      <c r="I54" s="188"/>
      <c r="J54" s="188"/>
      <c r="K54" s="188"/>
      <c r="L54" s="188"/>
      <c r="M54" s="186"/>
      <c r="N54" s="186"/>
      <c r="P54" s="35" t="s">
        <v>21</v>
      </c>
      <c r="R54" s="186"/>
      <c r="S54" s="188"/>
      <c r="T54" s="188"/>
      <c r="U54" s="188"/>
      <c r="V54" s="188"/>
      <c r="W54" s="188"/>
      <c r="X54" s="188"/>
      <c r="Y54" s="188"/>
      <c r="Z54" s="188"/>
      <c r="AA54" s="188"/>
      <c r="AB54" s="186"/>
      <c r="AC54" s="186"/>
    </row>
    <row r="55" spans="1:30">
      <c r="A55" s="17" t="s">
        <v>221</v>
      </c>
      <c r="B55" s="292">
        <v>0</v>
      </c>
      <c r="C55" s="182">
        <f>+Equipment!C9+B55</f>
        <v>0</v>
      </c>
      <c r="D55" s="182">
        <f>+Equipment!D9+C55</f>
        <v>0</v>
      </c>
      <c r="E55" s="182">
        <f>+Equipment!E9+D55</f>
        <v>0</v>
      </c>
      <c r="F55" s="182">
        <f>+Equipment!F9+E55</f>
        <v>0</v>
      </c>
      <c r="G55" s="182">
        <f>+Equipment!G9+F55</f>
        <v>0</v>
      </c>
      <c r="H55" s="182">
        <f>+Equipment!H9+G55</f>
        <v>0</v>
      </c>
      <c r="I55" s="182">
        <f>+Equipment!I9+H55</f>
        <v>0</v>
      </c>
      <c r="J55" s="182">
        <f>+Equipment!J9+I55</f>
        <v>0</v>
      </c>
      <c r="K55" s="182">
        <f>+Equipment!K9+J55</f>
        <v>0</v>
      </c>
      <c r="L55" s="182">
        <f>+Equipment!L9+K55</f>
        <v>0</v>
      </c>
      <c r="M55" s="182">
        <f>+Equipment!M9+L55</f>
        <v>0</v>
      </c>
      <c r="N55" s="182">
        <f>+Equipment!N9+M55</f>
        <v>0</v>
      </c>
      <c r="P55" t="str">
        <f>+A55</f>
        <v>Land</v>
      </c>
      <c r="Q55" s="59">
        <f>+N55</f>
        <v>0</v>
      </c>
      <c r="R55" s="182">
        <f>+Equipment!R9+Q55</f>
        <v>0</v>
      </c>
      <c r="S55" s="182">
        <f>+Equipment!S9+R55</f>
        <v>0</v>
      </c>
      <c r="T55" s="182">
        <f>+Equipment!T9+S55</f>
        <v>0</v>
      </c>
      <c r="U55" s="182">
        <f>+Equipment!U9+T55</f>
        <v>0</v>
      </c>
      <c r="V55" s="182">
        <f>+Equipment!V9+U55</f>
        <v>0</v>
      </c>
      <c r="W55" s="182">
        <f>+Equipment!W9+V55</f>
        <v>0</v>
      </c>
      <c r="X55" s="182">
        <f>+Equipment!X9+W55</f>
        <v>0</v>
      </c>
      <c r="Y55" s="182">
        <f>+Equipment!Y9+X55</f>
        <v>0</v>
      </c>
      <c r="Z55" s="182">
        <f>+Equipment!Z9+Y55</f>
        <v>0</v>
      </c>
      <c r="AA55" s="182">
        <f>+Equipment!AA9+Z55</f>
        <v>0</v>
      </c>
      <c r="AB55" s="182">
        <f>+Equipment!AB9+AA55</f>
        <v>0</v>
      </c>
      <c r="AC55" s="182">
        <f>+Equipment!AC9+AB55</f>
        <v>0</v>
      </c>
    </row>
    <row r="56" spans="1:30">
      <c r="A56" t="s">
        <v>222</v>
      </c>
      <c r="B56" s="292">
        <v>0</v>
      </c>
      <c r="C56" s="182">
        <f>+Equipment!C19+B56</f>
        <v>0</v>
      </c>
      <c r="D56" s="182">
        <f>+Equipment!D19+C56</f>
        <v>0</v>
      </c>
      <c r="E56" s="182">
        <f>+Equipment!E19+D56</f>
        <v>0</v>
      </c>
      <c r="F56" s="182">
        <f>+Equipment!F19+E56</f>
        <v>0</v>
      </c>
      <c r="G56" s="182">
        <f>+Equipment!G19+F56</f>
        <v>0</v>
      </c>
      <c r="H56" s="182">
        <f>+Equipment!H19+G56</f>
        <v>0</v>
      </c>
      <c r="I56" s="182">
        <f>+Equipment!I19+H56</f>
        <v>0</v>
      </c>
      <c r="J56" s="182">
        <f>+Equipment!J19+I56</f>
        <v>0</v>
      </c>
      <c r="K56" s="182">
        <f>+Equipment!K19+J56</f>
        <v>0</v>
      </c>
      <c r="L56" s="182">
        <f>+Equipment!L19+K56</f>
        <v>0</v>
      </c>
      <c r="M56" s="182">
        <f>+Equipment!M19+L56</f>
        <v>0</v>
      </c>
      <c r="N56" s="182">
        <f>+Equipment!N19+M56</f>
        <v>0</v>
      </c>
      <c r="P56" t="str">
        <f>+A56</f>
        <v>Buildings &amp; Improvements</v>
      </c>
      <c r="Q56" s="60">
        <f>+N56</f>
        <v>0</v>
      </c>
      <c r="R56" s="182">
        <f>+Equipment!R19+Q56</f>
        <v>0</v>
      </c>
      <c r="S56" s="182">
        <f>+Equipment!S19+R56</f>
        <v>0</v>
      </c>
      <c r="T56" s="182">
        <f>+Equipment!T19+S56</f>
        <v>0</v>
      </c>
      <c r="U56" s="182">
        <f>+Equipment!U19+T56</f>
        <v>0</v>
      </c>
      <c r="V56" s="182">
        <f>+Equipment!V19+U56</f>
        <v>0</v>
      </c>
      <c r="W56" s="182">
        <f>+Equipment!W19+V56</f>
        <v>0</v>
      </c>
      <c r="X56" s="182">
        <f>+Equipment!X19+W56</f>
        <v>0</v>
      </c>
      <c r="Y56" s="182">
        <f>+Equipment!Y19+X56</f>
        <v>0</v>
      </c>
      <c r="Z56" s="182">
        <f>+Equipment!Z19+Y56</f>
        <v>0</v>
      </c>
      <c r="AA56" s="182">
        <f>+Equipment!AA19+Z56</f>
        <v>0</v>
      </c>
      <c r="AB56" s="182">
        <f>+Equipment!AB19+AA56</f>
        <v>0</v>
      </c>
      <c r="AC56" s="182">
        <f>+Equipment!AC19+AB56</f>
        <v>0</v>
      </c>
    </row>
    <row r="57" spans="1:30">
      <c r="A57" t="s">
        <v>115</v>
      </c>
      <c r="B57" s="292">
        <v>0</v>
      </c>
      <c r="C57" s="182">
        <f>+Equipment!C40+B57</f>
        <v>0</v>
      </c>
      <c r="D57" s="182">
        <f>+Equipment!D40+C57</f>
        <v>0</v>
      </c>
      <c r="E57" s="182">
        <f>+Equipment!E40+D57</f>
        <v>0</v>
      </c>
      <c r="F57" s="182">
        <f>+Equipment!F40+E57</f>
        <v>0</v>
      </c>
      <c r="G57" s="182">
        <f>+Equipment!G40+F57</f>
        <v>0</v>
      </c>
      <c r="H57" s="182">
        <f>+Equipment!H40+G57</f>
        <v>0</v>
      </c>
      <c r="I57" s="182">
        <f>+Equipment!I40+H57</f>
        <v>0</v>
      </c>
      <c r="J57" s="182">
        <f>+Equipment!J40+I57</f>
        <v>0</v>
      </c>
      <c r="K57" s="182">
        <f>+Equipment!K40+J57</f>
        <v>0</v>
      </c>
      <c r="L57" s="182">
        <f>+Equipment!L40+K57</f>
        <v>0</v>
      </c>
      <c r="M57" s="182">
        <f>+Equipment!M40+L57</f>
        <v>0</v>
      </c>
      <c r="N57" s="182">
        <f>+Equipment!N40+M57</f>
        <v>0</v>
      </c>
      <c r="P57" t="str">
        <f>+A57</f>
        <v>Furniture &amp; Fixtures</v>
      </c>
      <c r="Q57" s="60">
        <f>+N57</f>
        <v>0</v>
      </c>
      <c r="R57" s="182">
        <f>+Equipment!R40+Q57</f>
        <v>0</v>
      </c>
      <c r="S57" s="182">
        <f>+Equipment!S40+R57</f>
        <v>0</v>
      </c>
      <c r="T57" s="182">
        <f>+Equipment!T40+S57</f>
        <v>0</v>
      </c>
      <c r="U57" s="182">
        <f>+Equipment!U40+T57</f>
        <v>0</v>
      </c>
      <c r="V57" s="182">
        <f>+Equipment!V40+U57</f>
        <v>0</v>
      </c>
      <c r="W57" s="182">
        <f>+Equipment!W40+V57</f>
        <v>0</v>
      </c>
      <c r="X57" s="182">
        <f>+Equipment!X40+W57</f>
        <v>0</v>
      </c>
      <c r="Y57" s="182">
        <f>+Equipment!Y40+X57</f>
        <v>0</v>
      </c>
      <c r="Z57" s="182">
        <f>+Equipment!Z40+Y57</f>
        <v>0</v>
      </c>
      <c r="AA57" s="182">
        <f>+Equipment!AA40+Z57</f>
        <v>0</v>
      </c>
      <c r="AB57" s="182">
        <f>+Equipment!AB40+AA57</f>
        <v>0</v>
      </c>
      <c r="AC57" s="182">
        <f>+Equipment!AC40+AB57</f>
        <v>0</v>
      </c>
    </row>
    <row r="58" spans="1:30" s="13" customFormat="1">
      <c r="A58" s="39" t="s">
        <v>49</v>
      </c>
      <c r="B58" s="338">
        <v>0</v>
      </c>
      <c r="C58" s="183">
        <f>(+B58-Equipment!C49)</f>
        <v>0</v>
      </c>
      <c r="D58" s="183">
        <f>(+C58-Equipment!D49)</f>
        <v>0</v>
      </c>
      <c r="E58" s="183">
        <f>(+D58-Equipment!E49)</f>
        <v>0</v>
      </c>
      <c r="F58" s="183">
        <f>(+E58-Equipment!F49)</f>
        <v>0</v>
      </c>
      <c r="G58" s="183">
        <f>(+F58-Equipment!G49)</f>
        <v>0</v>
      </c>
      <c r="H58" s="183">
        <f>(+G58-Equipment!H49)</f>
        <v>0</v>
      </c>
      <c r="I58" s="183">
        <f>(+H58-Equipment!I49)</f>
        <v>0</v>
      </c>
      <c r="J58" s="183">
        <f>(+I58-Equipment!J49)</f>
        <v>0</v>
      </c>
      <c r="K58" s="183">
        <f>(+J58-Equipment!K49)</f>
        <v>0</v>
      </c>
      <c r="L58" s="183">
        <f>(+K58-Equipment!L49)</f>
        <v>0</v>
      </c>
      <c r="M58" s="183">
        <f>(+L58-Equipment!M49)</f>
        <v>0</v>
      </c>
      <c r="N58" s="183">
        <f>(+M58-Equipment!N49)</f>
        <v>0</v>
      </c>
      <c r="P58" t="str">
        <f>+A58</f>
        <v>Accum. Depreciation</v>
      </c>
      <c r="Q58" s="60">
        <f>+N58</f>
        <v>0</v>
      </c>
      <c r="R58" s="183">
        <f>(+Q58-Equipment!R49)</f>
        <v>0</v>
      </c>
      <c r="S58" s="183">
        <f>(+R58-Equipment!S49)</f>
        <v>0</v>
      </c>
      <c r="T58" s="183">
        <f>(+S58-Equipment!T49)</f>
        <v>0</v>
      </c>
      <c r="U58" s="183">
        <f>(+T58-Equipment!U49)</f>
        <v>0</v>
      </c>
      <c r="V58" s="183">
        <f>(+U58-Equipment!V49)</f>
        <v>0</v>
      </c>
      <c r="W58" s="183">
        <f>(+V58-Equipment!W49)</f>
        <v>0</v>
      </c>
      <c r="X58" s="183">
        <f>(+W58-Equipment!X49)</f>
        <v>0</v>
      </c>
      <c r="Y58" s="183">
        <f>(+X58-Equipment!Y49)</f>
        <v>0</v>
      </c>
      <c r="Z58" s="183">
        <f>(+Y58-Equipment!Z49)</f>
        <v>0</v>
      </c>
      <c r="AA58" s="183">
        <f>(+Z58-Equipment!AA49)</f>
        <v>0</v>
      </c>
      <c r="AB58" s="183">
        <f>(+AA58-Equipment!AB49)</f>
        <v>0</v>
      </c>
      <c r="AC58" s="183">
        <f>(+AB58-Equipment!AC49)</f>
        <v>0</v>
      </c>
    </row>
    <row r="59" spans="1:30">
      <c r="A59" s="153" t="s">
        <v>22</v>
      </c>
      <c r="B59" s="76">
        <f>SUM(B55:B58)</f>
        <v>0</v>
      </c>
      <c r="C59" s="76">
        <f t="shared" ref="C59:N59" si="27">SUM(C55:C58)</f>
        <v>0</v>
      </c>
      <c r="D59" s="76">
        <f t="shared" si="27"/>
        <v>0</v>
      </c>
      <c r="E59" s="76">
        <f t="shared" si="27"/>
        <v>0</v>
      </c>
      <c r="F59" s="76">
        <f t="shared" si="27"/>
        <v>0</v>
      </c>
      <c r="G59" s="76">
        <f t="shared" si="27"/>
        <v>0</v>
      </c>
      <c r="H59" s="76">
        <f t="shared" si="27"/>
        <v>0</v>
      </c>
      <c r="I59" s="76">
        <f t="shared" si="27"/>
        <v>0</v>
      </c>
      <c r="J59" s="76">
        <f t="shared" si="27"/>
        <v>0</v>
      </c>
      <c r="K59" s="76">
        <f t="shared" si="27"/>
        <v>0</v>
      </c>
      <c r="L59" s="76">
        <f t="shared" si="27"/>
        <v>0</v>
      </c>
      <c r="M59" s="76">
        <f t="shared" si="27"/>
        <v>0</v>
      </c>
      <c r="N59" s="76">
        <f t="shared" si="27"/>
        <v>0</v>
      </c>
      <c r="P59" s="153" t="s">
        <v>22</v>
      </c>
      <c r="Q59" s="76">
        <f>SUM(Q56:Q58)</f>
        <v>0</v>
      </c>
      <c r="R59" s="76">
        <f t="shared" ref="R59:AC59" si="28">SUM(R55:R58)</f>
        <v>0</v>
      </c>
      <c r="S59" s="76">
        <f t="shared" si="28"/>
        <v>0</v>
      </c>
      <c r="T59" s="76">
        <f t="shared" si="28"/>
        <v>0</v>
      </c>
      <c r="U59" s="76">
        <f t="shared" si="28"/>
        <v>0</v>
      </c>
      <c r="V59" s="76">
        <f t="shared" si="28"/>
        <v>0</v>
      </c>
      <c r="W59" s="76">
        <f t="shared" si="28"/>
        <v>0</v>
      </c>
      <c r="X59" s="76">
        <f t="shared" si="28"/>
        <v>0</v>
      </c>
      <c r="Y59" s="76">
        <f t="shared" si="28"/>
        <v>0</v>
      </c>
      <c r="Z59" s="76">
        <f t="shared" si="28"/>
        <v>0</v>
      </c>
      <c r="AA59" s="76">
        <f t="shared" si="28"/>
        <v>0</v>
      </c>
      <c r="AB59" s="76">
        <f t="shared" si="28"/>
        <v>0</v>
      </c>
      <c r="AC59" s="76">
        <f t="shared" si="28"/>
        <v>0</v>
      </c>
    </row>
    <row r="60" spans="1:30" ht="10.5" customHeight="1">
      <c r="A60" s="13"/>
      <c r="B60" s="51"/>
      <c r="C60" s="187"/>
      <c r="D60" s="187"/>
      <c r="E60" s="187"/>
      <c r="F60" s="187"/>
      <c r="G60" s="187"/>
      <c r="H60" s="187"/>
      <c r="I60" s="187"/>
      <c r="J60" s="187"/>
      <c r="K60" s="187"/>
      <c r="L60" s="187"/>
      <c r="M60" s="187"/>
      <c r="N60" s="187"/>
      <c r="P60" s="13"/>
      <c r="Q60" s="51"/>
      <c r="R60" s="187"/>
      <c r="S60" s="187"/>
      <c r="T60" s="187"/>
      <c r="U60" s="187"/>
      <c r="V60" s="187"/>
      <c r="W60" s="187"/>
      <c r="X60" s="187"/>
      <c r="Y60" s="187"/>
      <c r="Z60" s="187"/>
      <c r="AA60" s="187"/>
      <c r="AB60" s="187"/>
      <c r="AC60" s="187"/>
    </row>
    <row r="61" spans="1:30" ht="18" thickBot="1">
      <c r="A61" s="13" t="s">
        <v>23</v>
      </c>
      <c r="B61" s="223">
        <f t="shared" ref="B61:N61" si="29">+B52+B59</f>
        <v>0</v>
      </c>
      <c r="C61" s="224">
        <f t="shared" si="29"/>
        <v>28525</v>
      </c>
      <c r="D61" s="224">
        <f t="shared" si="29"/>
        <v>8346.6666666666679</v>
      </c>
      <c r="E61" s="224">
        <f t="shared" si="29"/>
        <v>122564.58333333334</v>
      </c>
      <c r="F61" s="224">
        <f t="shared" si="29"/>
        <v>115073.58333333334</v>
      </c>
      <c r="G61" s="224">
        <f t="shared" si="29"/>
        <v>107067.58333333334</v>
      </c>
      <c r="H61" s="224">
        <f t="shared" si="29"/>
        <v>96947.583333333343</v>
      </c>
      <c r="I61" s="224">
        <f t="shared" si="29"/>
        <v>86817.583333333343</v>
      </c>
      <c r="J61" s="224">
        <f t="shared" si="29"/>
        <v>78927.583333333343</v>
      </c>
      <c r="K61" s="224">
        <f t="shared" si="29"/>
        <v>71037.583333333343</v>
      </c>
      <c r="L61" s="224">
        <f t="shared" si="29"/>
        <v>63147.583333333343</v>
      </c>
      <c r="M61" s="224">
        <f t="shared" si="29"/>
        <v>55257.583333333343</v>
      </c>
      <c r="N61" s="225">
        <f t="shared" si="29"/>
        <v>54242.583333333343</v>
      </c>
      <c r="O61" s="13"/>
      <c r="P61" s="13" t="s">
        <v>23</v>
      </c>
      <c r="Q61" s="51">
        <f t="shared" ref="Q61:AC61" si="30">+Q52+Q59</f>
        <v>54242.583333333343</v>
      </c>
      <c r="R61" s="223">
        <f t="shared" si="30"/>
        <v>33256.333333333343</v>
      </c>
      <c r="S61" s="224">
        <f t="shared" si="30"/>
        <v>12070.083333333343</v>
      </c>
      <c r="T61" s="224">
        <f t="shared" si="30"/>
        <v>119642.58333333334</v>
      </c>
      <c r="U61" s="224">
        <f t="shared" si="30"/>
        <v>113615.08333333334</v>
      </c>
      <c r="V61" s="224">
        <f t="shared" si="30"/>
        <v>103747.58333333334</v>
      </c>
      <c r="W61" s="224">
        <f t="shared" si="30"/>
        <v>94320.083333333343</v>
      </c>
      <c r="X61" s="224">
        <f t="shared" si="30"/>
        <v>84892.583333333343</v>
      </c>
      <c r="Y61" s="224">
        <f t="shared" si="30"/>
        <v>75465.083333333343</v>
      </c>
      <c r="Z61" s="224">
        <f t="shared" si="30"/>
        <v>66037.583333333343</v>
      </c>
      <c r="AA61" s="224">
        <f t="shared" si="30"/>
        <v>56610.083333333343</v>
      </c>
      <c r="AB61" s="224">
        <f t="shared" si="30"/>
        <v>47182.583333333343</v>
      </c>
      <c r="AC61" s="225">
        <f t="shared" si="30"/>
        <v>37843.833333333343</v>
      </c>
      <c r="AD61" s="13"/>
    </row>
    <row r="62" spans="1:30" ht="9.75" customHeight="1" thickTop="1">
      <c r="C62" s="186"/>
      <c r="D62" s="186"/>
      <c r="E62" s="186"/>
      <c r="F62" s="186"/>
      <c r="G62" s="186"/>
      <c r="H62" s="186"/>
      <c r="I62" s="186"/>
      <c r="J62" s="186"/>
      <c r="K62" s="186"/>
      <c r="L62" s="186"/>
      <c r="M62" s="186"/>
      <c r="N62" s="186"/>
      <c r="R62" s="186"/>
      <c r="S62" s="186"/>
      <c r="T62" s="186"/>
      <c r="U62" s="186"/>
      <c r="V62" s="186"/>
      <c r="W62" s="186"/>
      <c r="X62" s="186"/>
      <c r="Y62" s="186"/>
      <c r="Z62" s="186"/>
      <c r="AA62" s="186"/>
      <c r="AB62" s="186"/>
      <c r="AC62" s="186"/>
    </row>
    <row r="63" spans="1:30" ht="18.75" customHeight="1">
      <c r="C63" s="186"/>
      <c r="D63" s="186"/>
      <c r="E63" s="186"/>
      <c r="F63" s="186"/>
      <c r="G63" s="186"/>
      <c r="H63" s="186"/>
      <c r="I63" s="186"/>
      <c r="J63" s="186"/>
      <c r="K63" s="186"/>
      <c r="L63" s="186"/>
      <c r="M63" s="186"/>
      <c r="N63" s="186"/>
      <c r="R63" s="186"/>
      <c r="S63" s="186"/>
      <c r="T63" s="186"/>
      <c r="U63" s="186"/>
      <c r="V63" s="186"/>
      <c r="W63" s="186"/>
      <c r="X63" s="186"/>
      <c r="Y63" s="186"/>
      <c r="Z63" s="186"/>
      <c r="AA63" s="186"/>
      <c r="AB63" s="186"/>
      <c r="AC63" s="186"/>
    </row>
    <row r="64" spans="1:30" ht="18">
      <c r="A64" s="55" t="s">
        <v>24</v>
      </c>
      <c r="C64" s="186"/>
      <c r="D64" s="186"/>
      <c r="E64" s="186"/>
      <c r="F64" s="186"/>
      <c r="G64" s="186"/>
      <c r="H64" s="186"/>
      <c r="I64" s="186"/>
      <c r="J64" s="186"/>
      <c r="K64" s="186"/>
      <c r="L64" s="186"/>
      <c r="M64" s="186"/>
      <c r="N64" s="186"/>
      <c r="P64" s="55" t="s">
        <v>24</v>
      </c>
      <c r="R64" s="186"/>
      <c r="S64" s="186"/>
      <c r="T64" s="186"/>
      <c r="U64" s="186"/>
      <c r="V64" s="186"/>
      <c r="W64" s="186"/>
      <c r="X64" s="186"/>
      <c r="Y64" s="186"/>
      <c r="Z64" s="186"/>
      <c r="AA64" s="186"/>
      <c r="AB64" s="186"/>
      <c r="AC64" s="186"/>
    </row>
    <row r="65" spans="1:29">
      <c r="A65" s="48" t="s">
        <v>25</v>
      </c>
      <c r="C65" s="186"/>
      <c r="D65" s="186"/>
      <c r="E65" s="186"/>
      <c r="F65" s="186"/>
      <c r="G65" s="186"/>
      <c r="H65" s="186"/>
      <c r="I65" s="186"/>
      <c r="J65" s="188"/>
      <c r="K65" s="186"/>
      <c r="L65" s="186"/>
      <c r="M65" s="186"/>
      <c r="N65" s="186"/>
      <c r="P65" s="48" t="s">
        <v>25</v>
      </c>
      <c r="R65" s="186"/>
      <c r="S65" s="186"/>
      <c r="T65" s="186"/>
      <c r="U65" s="186"/>
      <c r="V65" s="186"/>
      <c r="W65" s="186"/>
      <c r="X65" s="186"/>
      <c r="Y65" s="188"/>
      <c r="Z65" s="186"/>
      <c r="AA65" s="186"/>
      <c r="AB65" s="186"/>
      <c r="AC65" s="186"/>
    </row>
    <row r="66" spans="1:29">
      <c r="A66" s="17" t="s">
        <v>409</v>
      </c>
      <c r="B66" s="545">
        <v>0</v>
      </c>
      <c r="C66" s="182">
        <f>+C29*0.5</f>
        <v>1475</v>
      </c>
      <c r="D66" s="182">
        <f t="shared" ref="D66:N66" si="31">+D29*0.5</f>
        <v>18703.333333333332</v>
      </c>
      <c r="E66" s="182">
        <f t="shared" si="31"/>
        <v>19291.25</v>
      </c>
      <c r="F66" s="182">
        <f t="shared" si="31"/>
        <v>19427.25</v>
      </c>
      <c r="G66" s="182">
        <f t="shared" si="31"/>
        <v>19291.25</v>
      </c>
      <c r="H66" s="182">
        <f t="shared" si="31"/>
        <v>21541.25</v>
      </c>
      <c r="I66" s="182">
        <f t="shared" si="31"/>
        <v>19301.25</v>
      </c>
      <c r="J66" s="182">
        <f t="shared" si="31"/>
        <v>19301.25</v>
      </c>
      <c r="K66" s="182">
        <f t="shared" si="31"/>
        <v>19301.25</v>
      </c>
      <c r="L66" s="182">
        <f t="shared" si="31"/>
        <v>19301.25</v>
      </c>
      <c r="M66" s="182">
        <f t="shared" si="31"/>
        <v>19301.25</v>
      </c>
      <c r="N66" s="182">
        <f t="shared" si="31"/>
        <v>19301.25</v>
      </c>
      <c r="P66" t="str">
        <f>+A66</f>
        <v>Accounts Payable (15 days)</v>
      </c>
      <c r="Q66" s="180">
        <f>+N66</f>
        <v>19301.25</v>
      </c>
      <c r="R66" s="182">
        <f>+R29*0.5</f>
        <v>1685</v>
      </c>
      <c r="S66" s="182">
        <f t="shared" ref="S66:AC66" si="32">+S29*0.5</f>
        <v>19501.25</v>
      </c>
      <c r="T66" s="182">
        <f t="shared" si="32"/>
        <v>19501.25</v>
      </c>
      <c r="U66" s="182">
        <f t="shared" si="32"/>
        <v>19941.25</v>
      </c>
      <c r="V66" s="182">
        <f t="shared" si="32"/>
        <v>19501.25</v>
      </c>
      <c r="W66" s="182">
        <f t="shared" si="32"/>
        <v>19501.25</v>
      </c>
      <c r="X66" s="182">
        <f t="shared" si="32"/>
        <v>19501.25</v>
      </c>
      <c r="Y66" s="182">
        <f t="shared" si="32"/>
        <v>19501.25</v>
      </c>
      <c r="Z66" s="182">
        <f t="shared" si="32"/>
        <v>19501.25</v>
      </c>
      <c r="AA66" s="182">
        <f t="shared" si="32"/>
        <v>19501.25</v>
      </c>
      <c r="AB66" s="182">
        <f t="shared" si="32"/>
        <v>19501.25</v>
      </c>
      <c r="AC66" s="182">
        <f t="shared" si="32"/>
        <v>19412.5</v>
      </c>
    </row>
    <row r="67" spans="1:29">
      <c r="A67" t="s">
        <v>239</v>
      </c>
      <c r="B67" s="545">
        <v>0</v>
      </c>
      <c r="C67" s="182">
        <f>+C254</f>
        <v>0</v>
      </c>
      <c r="D67" s="182">
        <f t="shared" ref="D67:N67" si="33">+D254</f>
        <v>0</v>
      </c>
      <c r="E67" s="182">
        <f t="shared" si="33"/>
        <v>0</v>
      </c>
      <c r="F67" s="182">
        <f t="shared" si="33"/>
        <v>0</v>
      </c>
      <c r="G67" s="182">
        <f t="shared" si="33"/>
        <v>0</v>
      </c>
      <c r="H67" s="182">
        <f t="shared" si="33"/>
        <v>0</v>
      </c>
      <c r="I67" s="182">
        <f t="shared" si="33"/>
        <v>0</v>
      </c>
      <c r="J67" s="182">
        <f t="shared" si="33"/>
        <v>0</v>
      </c>
      <c r="K67" s="182">
        <f t="shared" si="33"/>
        <v>0</v>
      </c>
      <c r="L67" s="182">
        <f t="shared" si="33"/>
        <v>0</v>
      </c>
      <c r="M67" s="182">
        <f t="shared" si="33"/>
        <v>0</v>
      </c>
      <c r="N67" s="182">
        <f t="shared" si="33"/>
        <v>0</v>
      </c>
      <c r="P67" t="str">
        <f>+A67</f>
        <v>Line of Credit</v>
      </c>
      <c r="Q67" s="180">
        <f>+N67</f>
        <v>0</v>
      </c>
      <c r="R67" s="182">
        <f>+R254</f>
        <v>0</v>
      </c>
      <c r="S67" s="182">
        <f t="shared" ref="S67:AC67" si="34">+S254</f>
        <v>0</v>
      </c>
      <c r="T67" s="182">
        <f t="shared" si="34"/>
        <v>0</v>
      </c>
      <c r="U67" s="182">
        <f t="shared" si="34"/>
        <v>0</v>
      </c>
      <c r="V67" s="182">
        <f t="shared" si="34"/>
        <v>0</v>
      </c>
      <c r="W67" s="182">
        <f t="shared" si="34"/>
        <v>0</v>
      </c>
      <c r="X67" s="182">
        <f t="shared" si="34"/>
        <v>0</v>
      </c>
      <c r="Y67" s="182">
        <f t="shared" si="34"/>
        <v>0</v>
      </c>
      <c r="Z67" s="182">
        <f t="shared" si="34"/>
        <v>0</v>
      </c>
      <c r="AA67" s="182">
        <f t="shared" si="34"/>
        <v>0</v>
      </c>
      <c r="AB67" s="182">
        <f t="shared" si="34"/>
        <v>0</v>
      </c>
      <c r="AC67" s="182">
        <f t="shared" si="34"/>
        <v>0</v>
      </c>
    </row>
    <row r="68" spans="1:29">
      <c r="A68" t="s">
        <v>5</v>
      </c>
      <c r="B68" s="545">
        <v>0</v>
      </c>
      <c r="C68" s="182">
        <f>+B68</f>
        <v>0</v>
      </c>
      <c r="D68" s="182">
        <f t="shared" ref="D68:N68" si="35">+C68</f>
        <v>0</v>
      </c>
      <c r="E68" s="182">
        <f t="shared" si="35"/>
        <v>0</v>
      </c>
      <c r="F68" s="182">
        <f t="shared" si="35"/>
        <v>0</v>
      </c>
      <c r="G68" s="182">
        <f t="shared" si="35"/>
        <v>0</v>
      </c>
      <c r="H68" s="182">
        <f t="shared" si="35"/>
        <v>0</v>
      </c>
      <c r="I68" s="182">
        <f t="shared" si="35"/>
        <v>0</v>
      </c>
      <c r="J68" s="182">
        <f t="shared" si="35"/>
        <v>0</v>
      </c>
      <c r="K68" s="182">
        <f t="shared" si="35"/>
        <v>0</v>
      </c>
      <c r="L68" s="182">
        <f t="shared" si="35"/>
        <v>0</v>
      </c>
      <c r="M68" s="182">
        <f t="shared" si="35"/>
        <v>0</v>
      </c>
      <c r="N68" s="182">
        <f t="shared" si="35"/>
        <v>0</v>
      </c>
      <c r="P68" t="str">
        <f>+A68</f>
        <v>Other</v>
      </c>
      <c r="Q68" s="180">
        <f>+N68</f>
        <v>0</v>
      </c>
      <c r="R68" s="182">
        <f>+Q68</f>
        <v>0</v>
      </c>
      <c r="S68" s="182">
        <f t="shared" ref="S68:AC68" si="36">+R68</f>
        <v>0</v>
      </c>
      <c r="T68" s="182">
        <f t="shared" si="36"/>
        <v>0</v>
      </c>
      <c r="U68" s="182">
        <f t="shared" si="36"/>
        <v>0</v>
      </c>
      <c r="V68" s="182">
        <f t="shared" si="36"/>
        <v>0</v>
      </c>
      <c r="W68" s="182">
        <f t="shared" si="36"/>
        <v>0</v>
      </c>
      <c r="X68" s="182">
        <f t="shared" si="36"/>
        <v>0</v>
      </c>
      <c r="Y68" s="182">
        <f t="shared" si="36"/>
        <v>0</v>
      </c>
      <c r="Z68" s="182">
        <f t="shared" si="36"/>
        <v>0</v>
      </c>
      <c r="AA68" s="182">
        <f t="shared" si="36"/>
        <v>0</v>
      </c>
      <c r="AB68" s="182">
        <f t="shared" si="36"/>
        <v>0</v>
      </c>
      <c r="AC68" s="182">
        <f t="shared" si="36"/>
        <v>0</v>
      </c>
    </row>
    <row r="69" spans="1:29">
      <c r="A69" s="153" t="s">
        <v>26</v>
      </c>
      <c r="B69" s="76">
        <f t="shared" ref="B69:N69" si="37">SUM(B66:B68)</f>
        <v>0</v>
      </c>
      <c r="C69" s="184">
        <f t="shared" si="37"/>
        <v>1475</v>
      </c>
      <c r="D69" s="184">
        <f t="shared" si="37"/>
        <v>18703.333333333332</v>
      </c>
      <c r="E69" s="184">
        <f t="shared" si="37"/>
        <v>19291.25</v>
      </c>
      <c r="F69" s="184">
        <f t="shared" si="37"/>
        <v>19427.25</v>
      </c>
      <c r="G69" s="184">
        <f t="shared" si="37"/>
        <v>19291.25</v>
      </c>
      <c r="H69" s="184">
        <f t="shared" si="37"/>
        <v>21541.25</v>
      </c>
      <c r="I69" s="184">
        <f t="shared" si="37"/>
        <v>19301.25</v>
      </c>
      <c r="J69" s="184">
        <f t="shared" si="37"/>
        <v>19301.25</v>
      </c>
      <c r="K69" s="184">
        <f t="shared" si="37"/>
        <v>19301.25</v>
      </c>
      <c r="L69" s="184">
        <f t="shared" si="37"/>
        <v>19301.25</v>
      </c>
      <c r="M69" s="184">
        <f t="shared" si="37"/>
        <v>19301.25</v>
      </c>
      <c r="N69" s="184">
        <f t="shared" si="37"/>
        <v>19301.25</v>
      </c>
      <c r="P69" s="153" t="s">
        <v>26</v>
      </c>
      <c r="Q69" s="76">
        <f t="shared" ref="Q69:AC69" si="38">SUM(Q66:Q68)</f>
        <v>19301.25</v>
      </c>
      <c r="R69" s="184">
        <f t="shared" si="38"/>
        <v>1685</v>
      </c>
      <c r="S69" s="184">
        <f t="shared" si="38"/>
        <v>19501.25</v>
      </c>
      <c r="T69" s="184">
        <f t="shared" si="38"/>
        <v>19501.25</v>
      </c>
      <c r="U69" s="184">
        <f t="shared" si="38"/>
        <v>19941.25</v>
      </c>
      <c r="V69" s="184">
        <f t="shared" si="38"/>
        <v>19501.25</v>
      </c>
      <c r="W69" s="184">
        <f t="shared" si="38"/>
        <v>19501.25</v>
      </c>
      <c r="X69" s="184">
        <f t="shared" si="38"/>
        <v>19501.25</v>
      </c>
      <c r="Y69" s="184">
        <f t="shared" si="38"/>
        <v>19501.25</v>
      </c>
      <c r="Z69" s="184">
        <f t="shared" si="38"/>
        <v>19501.25</v>
      </c>
      <c r="AA69" s="184">
        <f t="shared" si="38"/>
        <v>19501.25</v>
      </c>
      <c r="AB69" s="184">
        <f t="shared" si="38"/>
        <v>19501.25</v>
      </c>
      <c r="AC69" s="184">
        <f t="shared" si="38"/>
        <v>19412.5</v>
      </c>
    </row>
    <row r="70" spans="1:29" ht="10.5" customHeight="1">
      <c r="A70" s="13"/>
      <c r="B70" s="13"/>
      <c r="C70" s="185"/>
      <c r="D70" s="185"/>
      <c r="E70" s="185"/>
      <c r="F70" s="185"/>
      <c r="G70" s="185"/>
      <c r="H70" s="185"/>
      <c r="I70" s="185"/>
      <c r="J70" s="185"/>
      <c r="K70" s="185"/>
      <c r="L70" s="185"/>
      <c r="M70" s="185"/>
      <c r="N70" s="185"/>
      <c r="P70" s="13"/>
      <c r="Q70" s="13"/>
      <c r="R70" s="185"/>
      <c r="S70" s="185"/>
      <c r="T70" s="185"/>
      <c r="U70" s="185"/>
      <c r="V70" s="185"/>
      <c r="W70" s="185"/>
      <c r="X70" s="185"/>
      <c r="Y70" s="185"/>
      <c r="Z70" s="185"/>
      <c r="AA70" s="185"/>
      <c r="AB70" s="185"/>
      <c r="AC70" s="185"/>
    </row>
    <row r="71" spans="1:29">
      <c r="A71" s="35" t="s">
        <v>27</v>
      </c>
      <c r="C71" s="188"/>
      <c r="D71" s="188"/>
      <c r="E71" s="188"/>
      <c r="F71" s="188"/>
      <c r="H71" s="186"/>
      <c r="I71" s="186"/>
      <c r="J71" s="186"/>
      <c r="K71" s="186"/>
      <c r="L71" s="186"/>
      <c r="M71" s="186"/>
      <c r="N71" s="186"/>
      <c r="P71" s="35" t="s">
        <v>27</v>
      </c>
      <c r="R71" s="186"/>
      <c r="S71" s="186"/>
      <c r="T71" s="186"/>
      <c r="U71" s="186"/>
      <c r="V71" s="186"/>
      <c r="W71" s="186"/>
      <c r="X71" s="186"/>
      <c r="Y71" s="186"/>
      <c r="Z71" s="186"/>
      <c r="AA71" s="186"/>
      <c r="AB71" s="186"/>
      <c r="AC71" s="186"/>
    </row>
    <row r="72" spans="1:29">
      <c r="A72" s="17" t="s">
        <v>122</v>
      </c>
      <c r="B72" s="292">
        <v>0</v>
      </c>
      <c r="C72" s="60">
        <f>+C238</f>
        <v>0</v>
      </c>
      <c r="D72" s="60">
        <f t="shared" ref="D72:N72" si="39">+D238</f>
        <v>0</v>
      </c>
      <c r="E72" s="60">
        <f t="shared" si="39"/>
        <v>0</v>
      </c>
      <c r="F72" s="60">
        <f t="shared" si="39"/>
        <v>0</v>
      </c>
      <c r="G72" s="60">
        <f t="shared" si="39"/>
        <v>0</v>
      </c>
      <c r="H72" s="60">
        <f t="shared" si="39"/>
        <v>0</v>
      </c>
      <c r="I72" s="60">
        <f t="shared" si="39"/>
        <v>0</v>
      </c>
      <c r="J72" s="60">
        <f t="shared" si="39"/>
        <v>0</v>
      </c>
      <c r="K72" s="60">
        <f t="shared" si="39"/>
        <v>0</v>
      </c>
      <c r="L72" s="60">
        <f t="shared" si="39"/>
        <v>0</v>
      </c>
      <c r="M72" s="60">
        <f t="shared" si="39"/>
        <v>0</v>
      </c>
      <c r="N72" s="60">
        <f t="shared" si="39"/>
        <v>0</v>
      </c>
      <c r="P72" t="str">
        <f>+A72</f>
        <v>Notes Payable</v>
      </c>
      <c r="Q72" s="60">
        <f>+N72</f>
        <v>0</v>
      </c>
      <c r="R72" s="60">
        <f t="shared" ref="R72:AC72" si="40">+R238</f>
        <v>0</v>
      </c>
      <c r="S72" s="60">
        <f t="shared" si="40"/>
        <v>0</v>
      </c>
      <c r="T72" s="60">
        <f t="shared" si="40"/>
        <v>0</v>
      </c>
      <c r="U72" s="60">
        <f t="shared" si="40"/>
        <v>0</v>
      </c>
      <c r="V72" s="60">
        <f t="shared" si="40"/>
        <v>0</v>
      </c>
      <c r="W72" s="60">
        <f t="shared" si="40"/>
        <v>0</v>
      </c>
      <c r="X72" s="60">
        <f t="shared" si="40"/>
        <v>0</v>
      </c>
      <c r="Y72" s="60">
        <f t="shared" si="40"/>
        <v>0</v>
      </c>
      <c r="Z72" s="60">
        <f t="shared" si="40"/>
        <v>0</v>
      </c>
      <c r="AA72" s="60">
        <f t="shared" si="40"/>
        <v>0</v>
      </c>
      <c r="AB72" s="60">
        <f t="shared" si="40"/>
        <v>0</v>
      </c>
      <c r="AC72" s="60">
        <f t="shared" si="40"/>
        <v>0</v>
      </c>
    </row>
    <row r="73" spans="1:29">
      <c r="A73" s="56" t="s">
        <v>5</v>
      </c>
      <c r="B73" s="437">
        <v>0</v>
      </c>
      <c r="C73" s="183">
        <v>0</v>
      </c>
      <c r="D73" s="183">
        <f t="shared" ref="D73:N73" si="41">+C73</f>
        <v>0</v>
      </c>
      <c r="E73" s="183">
        <f t="shared" si="41"/>
        <v>0</v>
      </c>
      <c r="F73" s="183">
        <f t="shared" si="41"/>
        <v>0</v>
      </c>
      <c r="G73" s="183">
        <f t="shared" si="41"/>
        <v>0</v>
      </c>
      <c r="H73" s="183">
        <f t="shared" si="41"/>
        <v>0</v>
      </c>
      <c r="I73" s="183">
        <f t="shared" si="41"/>
        <v>0</v>
      </c>
      <c r="J73" s="183">
        <f t="shared" si="41"/>
        <v>0</v>
      </c>
      <c r="K73" s="183">
        <f t="shared" si="41"/>
        <v>0</v>
      </c>
      <c r="L73" s="183">
        <f t="shared" si="41"/>
        <v>0</v>
      </c>
      <c r="M73" s="183">
        <f t="shared" si="41"/>
        <v>0</v>
      </c>
      <c r="N73" s="183">
        <f t="shared" si="41"/>
        <v>0</v>
      </c>
      <c r="P73" t="str">
        <f>+A73</f>
        <v>Other</v>
      </c>
      <c r="Q73" s="70">
        <f>+N73</f>
        <v>0</v>
      </c>
      <c r="R73" s="183">
        <f t="shared" ref="R73:AC73" si="42">+Q73</f>
        <v>0</v>
      </c>
      <c r="S73" s="183">
        <f t="shared" si="42"/>
        <v>0</v>
      </c>
      <c r="T73" s="183">
        <f t="shared" si="42"/>
        <v>0</v>
      </c>
      <c r="U73" s="183">
        <f t="shared" si="42"/>
        <v>0</v>
      </c>
      <c r="V73" s="183">
        <f t="shared" si="42"/>
        <v>0</v>
      </c>
      <c r="W73" s="183">
        <f t="shared" si="42"/>
        <v>0</v>
      </c>
      <c r="X73" s="183">
        <f t="shared" si="42"/>
        <v>0</v>
      </c>
      <c r="Y73" s="183">
        <f t="shared" si="42"/>
        <v>0</v>
      </c>
      <c r="Z73" s="183">
        <f t="shared" si="42"/>
        <v>0</v>
      </c>
      <c r="AA73" s="183">
        <f t="shared" si="42"/>
        <v>0</v>
      </c>
      <c r="AB73" s="183">
        <f t="shared" si="42"/>
        <v>0</v>
      </c>
      <c r="AC73" s="183">
        <f t="shared" si="42"/>
        <v>0</v>
      </c>
    </row>
    <row r="74" spans="1:29">
      <c r="A74" s="156" t="s">
        <v>28</v>
      </c>
      <c r="B74" s="76">
        <f t="shared" ref="B74:N74" si="43">SUM(B72:B73)</f>
        <v>0</v>
      </c>
      <c r="C74" s="184">
        <f t="shared" si="43"/>
        <v>0</v>
      </c>
      <c r="D74" s="184">
        <f t="shared" si="43"/>
        <v>0</v>
      </c>
      <c r="E74" s="184">
        <f t="shared" si="43"/>
        <v>0</v>
      </c>
      <c r="F74" s="184">
        <f t="shared" si="43"/>
        <v>0</v>
      </c>
      <c r="G74" s="184">
        <f t="shared" si="43"/>
        <v>0</v>
      </c>
      <c r="H74" s="184">
        <f t="shared" si="43"/>
        <v>0</v>
      </c>
      <c r="I74" s="184">
        <f t="shared" si="43"/>
        <v>0</v>
      </c>
      <c r="J74" s="184">
        <f t="shared" si="43"/>
        <v>0</v>
      </c>
      <c r="K74" s="184">
        <f t="shared" si="43"/>
        <v>0</v>
      </c>
      <c r="L74" s="184">
        <f t="shared" si="43"/>
        <v>0</v>
      </c>
      <c r="M74" s="184">
        <f t="shared" si="43"/>
        <v>0</v>
      </c>
      <c r="N74" s="184">
        <f t="shared" si="43"/>
        <v>0</v>
      </c>
      <c r="P74" s="156" t="s">
        <v>28</v>
      </c>
      <c r="Q74" s="76">
        <f t="shared" ref="Q74:AC74" si="44">SUM(Q72:Q73)</f>
        <v>0</v>
      </c>
      <c r="R74" s="184">
        <f t="shared" si="44"/>
        <v>0</v>
      </c>
      <c r="S74" s="184">
        <f t="shared" si="44"/>
        <v>0</v>
      </c>
      <c r="T74" s="184">
        <f t="shared" si="44"/>
        <v>0</v>
      </c>
      <c r="U74" s="184">
        <f t="shared" si="44"/>
        <v>0</v>
      </c>
      <c r="V74" s="184">
        <f t="shared" si="44"/>
        <v>0</v>
      </c>
      <c r="W74" s="184">
        <f t="shared" si="44"/>
        <v>0</v>
      </c>
      <c r="X74" s="184">
        <f t="shared" si="44"/>
        <v>0</v>
      </c>
      <c r="Y74" s="184">
        <f t="shared" si="44"/>
        <v>0</v>
      </c>
      <c r="Z74" s="184">
        <f t="shared" si="44"/>
        <v>0</v>
      </c>
      <c r="AA74" s="184">
        <f t="shared" si="44"/>
        <v>0</v>
      </c>
      <c r="AB74" s="184">
        <f t="shared" si="44"/>
        <v>0</v>
      </c>
      <c r="AC74" s="184">
        <f t="shared" si="44"/>
        <v>0</v>
      </c>
    </row>
    <row r="75" spans="1:29" ht="10.5" customHeight="1">
      <c r="A75" s="158"/>
      <c r="B75" s="13"/>
      <c r="C75" s="185"/>
      <c r="D75" s="185"/>
      <c r="E75" s="185"/>
      <c r="F75" s="185"/>
      <c r="G75" s="185"/>
      <c r="H75" s="185"/>
      <c r="I75" s="185"/>
      <c r="J75" s="185"/>
      <c r="K75" s="185"/>
      <c r="L75" s="185"/>
      <c r="M75" s="185"/>
      <c r="N75" s="185"/>
      <c r="P75" s="158"/>
      <c r="Q75" s="13"/>
      <c r="R75" s="185"/>
      <c r="S75" s="185"/>
      <c r="T75" s="185"/>
      <c r="U75" s="185"/>
      <c r="V75" s="185"/>
      <c r="W75" s="185"/>
      <c r="X75" s="185"/>
      <c r="Y75" s="185"/>
      <c r="Z75" s="185"/>
      <c r="AA75" s="185"/>
      <c r="AB75" s="185"/>
      <c r="AC75" s="185"/>
    </row>
    <row r="76" spans="1:29">
      <c r="A76" s="35" t="s">
        <v>29</v>
      </c>
      <c r="B76" s="59">
        <f t="shared" ref="B76:N76" si="45">+B69+B74</f>
        <v>0</v>
      </c>
      <c r="C76" s="188">
        <f t="shared" si="45"/>
        <v>1475</v>
      </c>
      <c r="D76" s="188">
        <f t="shared" si="45"/>
        <v>18703.333333333332</v>
      </c>
      <c r="E76" s="188">
        <f t="shared" si="45"/>
        <v>19291.25</v>
      </c>
      <c r="F76" s="188">
        <f t="shared" si="45"/>
        <v>19427.25</v>
      </c>
      <c r="G76" s="188">
        <f t="shared" si="45"/>
        <v>19291.25</v>
      </c>
      <c r="H76" s="188">
        <f t="shared" si="45"/>
        <v>21541.25</v>
      </c>
      <c r="I76" s="188">
        <f t="shared" si="45"/>
        <v>19301.25</v>
      </c>
      <c r="J76" s="188">
        <f t="shared" si="45"/>
        <v>19301.25</v>
      </c>
      <c r="K76" s="188">
        <f t="shared" si="45"/>
        <v>19301.25</v>
      </c>
      <c r="L76" s="188">
        <f t="shared" si="45"/>
        <v>19301.25</v>
      </c>
      <c r="M76" s="188">
        <f t="shared" si="45"/>
        <v>19301.25</v>
      </c>
      <c r="N76" s="188">
        <f t="shared" si="45"/>
        <v>19301.25</v>
      </c>
      <c r="P76" s="35" t="s">
        <v>29</v>
      </c>
      <c r="Q76" s="59">
        <f t="shared" ref="Q76:AC76" si="46">+Q69+Q74</f>
        <v>19301.25</v>
      </c>
      <c r="R76" s="188">
        <f t="shared" si="46"/>
        <v>1685</v>
      </c>
      <c r="S76" s="188">
        <f t="shared" si="46"/>
        <v>19501.25</v>
      </c>
      <c r="T76" s="188">
        <f t="shared" si="46"/>
        <v>19501.25</v>
      </c>
      <c r="U76" s="188">
        <f t="shared" si="46"/>
        <v>19941.25</v>
      </c>
      <c r="V76" s="188">
        <f t="shared" si="46"/>
        <v>19501.25</v>
      </c>
      <c r="W76" s="188">
        <f t="shared" si="46"/>
        <v>19501.25</v>
      </c>
      <c r="X76" s="188">
        <f t="shared" si="46"/>
        <v>19501.25</v>
      </c>
      <c r="Y76" s="188">
        <f t="shared" si="46"/>
        <v>19501.25</v>
      </c>
      <c r="Z76" s="188">
        <f t="shared" si="46"/>
        <v>19501.25</v>
      </c>
      <c r="AA76" s="188">
        <f t="shared" si="46"/>
        <v>19501.25</v>
      </c>
      <c r="AB76" s="188">
        <f t="shared" si="46"/>
        <v>19501.25</v>
      </c>
      <c r="AC76" s="188">
        <f t="shared" si="46"/>
        <v>19412.5</v>
      </c>
    </row>
    <row r="77" spans="1:29" ht="10.5" customHeight="1">
      <c r="A77" s="35"/>
      <c r="C77" s="186"/>
      <c r="D77" s="186"/>
      <c r="E77" s="186"/>
      <c r="F77" s="186"/>
      <c r="G77" s="186"/>
      <c r="H77" s="186"/>
      <c r="I77" s="186"/>
      <c r="J77" s="186"/>
      <c r="K77" s="186"/>
      <c r="L77" s="186"/>
      <c r="M77" s="186"/>
      <c r="N77" s="186"/>
      <c r="P77" s="35"/>
      <c r="R77" s="186"/>
      <c r="S77" s="186"/>
      <c r="T77" s="186"/>
      <c r="U77" s="186"/>
      <c r="V77" s="186"/>
      <c r="W77" s="186"/>
      <c r="X77" s="186"/>
      <c r="Y77" s="186"/>
      <c r="Z77" s="186"/>
      <c r="AA77" s="186"/>
      <c r="AB77" s="186"/>
      <c r="AC77" s="186"/>
    </row>
    <row r="78" spans="1:29" ht="18">
      <c r="A78" s="55" t="s">
        <v>30</v>
      </c>
      <c r="C78" s="186"/>
      <c r="D78" s="186"/>
      <c r="E78" s="186"/>
      <c r="F78" s="186"/>
      <c r="G78" s="186"/>
      <c r="H78" s="186"/>
      <c r="I78" s="186"/>
      <c r="J78" s="186"/>
      <c r="K78" s="186"/>
      <c r="L78" s="186"/>
      <c r="M78" s="186"/>
      <c r="N78" s="186"/>
      <c r="P78" s="55" t="s">
        <v>30</v>
      </c>
      <c r="R78" s="186"/>
      <c r="S78" s="186"/>
      <c r="T78" s="186"/>
      <c r="U78" s="186"/>
      <c r="V78" s="186"/>
      <c r="W78" s="186"/>
      <c r="X78" s="186"/>
      <c r="Y78" s="186"/>
      <c r="Z78" s="186"/>
      <c r="AA78" s="186"/>
      <c r="AB78" s="186"/>
      <c r="AC78" s="186"/>
    </row>
    <row r="79" spans="1:29">
      <c r="A79" t="s">
        <v>105</v>
      </c>
      <c r="B79" s="292">
        <v>0</v>
      </c>
      <c r="C79" s="182">
        <f t="shared" ref="C79:N79" si="47">SUM(C122:C126)+B79</f>
        <v>30000</v>
      </c>
      <c r="D79" s="182">
        <f t="shared" si="47"/>
        <v>30000</v>
      </c>
      <c r="E79" s="182">
        <f t="shared" si="47"/>
        <v>30000</v>
      </c>
      <c r="F79" s="182">
        <f t="shared" si="47"/>
        <v>30000</v>
      </c>
      <c r="G79" s="182">
        <f t="shared" si="47"/>
        <v>30000</v>
      </c>
      <c r="H79" s="182">
        <f t="shared" si="47"/>
        <v>30000</v>
      </c>
      <c r="I79" s="182">
        <f t="shared" si="47"/>
        <v>30000</v>
      </c>
      <c r="J79" s="182">
        <f t="shared" si="47"/>
        <v>30000</v>
      </c>
      <c r="K79" s="182">
        <f t="shared" si="47"/>
        <v>30000</v>
      </c>
      <c r="L79" s="182">
        <f t="shared" si="47"/>
        <v>30000</v>
      </c>
      <c r="M79" s="182">
        <f t="shared" si="47"/>
        <v>30000</v>
      </c>
      <c r="N79" s="182">
        <f t="shared" si="47"/>
        <v>30000</v>
      </c>
      <c r="P79" t="str">
        <f>+A79</f>
        <v>Capital Stock</v>
      </c>
      <c r="Q79" s="60">
        <f>+N79</f>
        <v>30000</v>
      </c>
      <c r="R79" s="182">
        <f t="shared" ref="R79:AC79" si="48">SUM(R122:R126)+Q79</f>
        <v>30000</v>
      </c>
      <c r="S79" s="182">
        <f t="shared" si="48"/>
        <v>30000</v>
      </c>
      <c r="T79" s="182">
        <f t="shared" si="48"/>
        <v>30000</v>
      </c>
      <c r="U79" s="182">
        <f t="shared" si="48"/>
        <v>30000</v>
      </c>
      <c r="V79" s="182">
        <f t="shared" si="48"/>
        <v>30000</v>
      </c>
      <c r="W79" s="182">
        <f t="shared" si="48"/>
        <v>30000</v>
      </c>
      <c r="X79" s="182">
        <f t="shared" si="48"/>
        <v>30000</v>
      </c>
      <c r="Y79" s="182">
        <f t="shared" si="48"/>
        <v>30000</v>
      </c>
      <c r="Z79" s="182">
        <f t="shared" si="48"/>
        <v>30000</v>
      </c>
      <c r="AA79" s="182">
        <f t="shared" si="48"/>
        <v>30000</v>
      </c>
      <c r="AB79" s="182">
        <f t="shared" si="48"/>
        <v>30000</v>
      </c>
      <c r="AC79" s="182">
        <f t="shared" si="48"/>
        <v>30000</v>
      </c>
    </row>
    <row r="80" spans="1:29">
      <c r="A80" t="s">
        <v>142</v>
      </c>
      <c r="B80" s="292">
        <v>0</v>
      </c>
      <c r="C80" s="182">
        <f>+B80</f>
        <v>0</v>
      </c>
      <c r="D80" s="182">
        <f>+C80</f>
        <v>0</v>
      </c>
      <c r="E80" s="182">
        <f t="shared" ref="E80:N80" si="49">+D80</f>
        <v>0</v>
      </c>
      <c r="F80" s="182">
        <f t="shared" si="49"/>
        <v>0</v>
      </c>
      <c r="G80" s="182">
        <f t="shared" si="49"/>
        <v>0</v>
      </c>
      <c r="H80" s="182">
        <f t="shared" si="49"/>
        <v>0</v>
      </c>
      <c r="I80" s="182">
        <f t="shared" si="49"/>
        <v>0</v>
      </c>
      <c r="J80" s="182">
        <f t="shared" si="49"/>
        <v>0</v>
      </c>
      <c r="K80" s="182">
        <f t="shared" si="49"/>
        <v>0</v>
      </c>
      <c r="L80" s="182">
        <f t="shared" si="49"/>
        <v>0</v>
      </c>
      <c r="M80" s="182">
        <f t="shared" si="49"/>
        <v>0</v>
      </c>
      <c r="N80" s="182">
        <f t="shared" si="49"/>
        <v>0</v>
      </c>
      <c r="P80" t="str">
        <f>+A80</f>
        <v>Additional Paid-in Capital</v>
      </c>
      <c r="Q80" s="60">
        <f>+N80</f>
        <v>0</v>
      </c>
      <c r="R80" s="182">
        <f>+Q80</f>
        <v>0</v>
      </c>
      <c r="S80" s="182">
        <f t="shared" ref="S80:AC81" si="50">+R80</f>
        <v>0</v>
      </c>
      <c r="T80" s="182">
        <f t="shared" si="50"/>
        <v>0</v>
      </c>
      <c r="U80" s="182">
        <f t="shared" si="50"/>
        <v>0</v>
      </c>
      <c r="V80" s="182">
        <f t="shared" si="50"/>
        <v>0</v>
      </c>
      <c r="W80" s="182">
        <f t="shared" si="50"/>
        <v>0</v>
      </c>
      <c r="X80" s="182">
        <f t="shared" si="50"/>
        <v>0</v>
      </c>
      <c r="Y80" s="182">
        <f t="shared" si="50"/>
        <v>0</v>
      </c>
      <c r="Z80" s="182">
        <f t="shared" si="50"/>
        <v>0</v>
      </c>
      <c r="AA80" s="182">
        <f t="shared" si="50"/>
        <v>0</v>
      </c>
      <c r="AB80" s="182">
        <f t="shared" si="50"/>
        <v>0</v>
      </c>
      <c r="AC80" s="182">
        <f t="shared" si="50"/>
        <v>0</v>
      </c>
    </row>
    <row r="81" spans="1:30">
      <c r="A81" t="s">
        <v>31</v>
      </c>
      <c r="B81" s="292"/>
      <c r="C81" s="182">
        <f>+B81+B82</f>
        <v>0</v>
      </c>
      <c r="D81" s="182">
        <f>+C81</f>
        <v>0</v>
      </c>
      <c r="E81" s="182">
        <f>+D81</f>
        <v>0</v>
      </c>
      <c r="F81" s="182">
        <f t="shared" ref="F81:N81" si="51">+E81</f>
        <v>0</v>
      </c>
      <c r="G81" s="182">
        <f t="shared" si="51"/>
        <v>0</v>
      </c>
      <c r="H81" s="182">
        <f t="shared" si="51"/>
        <v>0</v>
      </c>
      <c r="I81" s="182">
        <f t="shared" si="51"/>
        <v>0</v>
      </c>
      <c r="J81" s="182">
        <f t="shared" si="51"/>
        <v>0</v>
      </c>
      <c r="K81" s="182">
        <f t="shared" si="51"/>
        <v>0</v>
      </c>
      <c r="L81" s="182">
        <f t="shared" si="51"/>
        <v>0</v>
      </c>
      <c r="M81" s="182">
        <f t="shared" si="51"/>
        <v>0</v>
      </c>
      <c r="N81" s="182">
        <f t="shared" si="51"/>
        <v>0</v>
      </c>
      <c r="P81" t="str">
        <f>+A81</f>
        <v>Retained Earnings</v>
      </c>
      <c r="Q81" s="60">
        <f>+N81</f>
        <v>0</v>
      </c>
      <c r="R81" s="182">
        <f>+Q82+Q81</f>
        <v>4941.333333333343</v>
      </c>
      <c r="S81" s="182">
        <f>+R81</f>
        <v>4941.333333333343</v>
      </c>
      <c r="T81" s="182">
        <f>+S81</f>
        <v>4941.333333333343</v>
      </c>
      <c r="U81" s="182">
        <f t="shared" si="50"/>
        <v>4941.333333333343</v>
      </c>
      <c r="V81" s="182">
        <f t="shared" si="50"/>
        <v>4941.333333333343</v>
      </c>
      <c r="W81" s="182">
        <f t="shared" si="50"/>
        <v>4941.333333333343</v>
      </c>
      <c r="X81" s="182">
        <f t="shared" si="50"/>
        <v>4941.333333333343</v>
      </c>
      <c r="Y81" s="182">
        <f t="shared" si="50"/>
        <v>4941.333333333343</v>
      </c>
      <c r="Z81" s="182">
        <f t="shared" si="50"/>
        <v>4941.333333333343</v>
      </c>
      <c r="AA81" s="182">
        <f t="shared" si="50"/>
        <v>4941.333333333343</v>
      </c>
      <c r="AB81" s="182">
        <f t="shared" si="50"/>
        <v>4941.333333333343</v>
      </c>
      <c r="AC81" s="182">
        <f t="shared" si="50"/>
        <v>4941.333333333343</v>
      </c>
    </row>
    <row r="82" spans="1:30">
      <c r="A82" s="39" t="s">
        <v>12</v>
      </c>
      <c r="B82" s="338">
        <v>0</v>
      </c>
      <c r="C82" s="183">
        <f>+C38</f>
        <v>-2950</v>
      </c>
      <c r="D82" s="183">
        <f t="shared" ref="D82:N82" si="52">+D38+C82</f>
        <v>-40356.666666666664</v>
      </c>
      <c r="E82" s="183">
        <f t="shared" si="52"/>
        <v>73273.333333333343</v>
      </c>
      <c r="F82" s="183">
        <f t="shared" si="52"/>
        <v>65646.333333333343</v>
      </c>
      <c r="G82" s="183">
        <f t="shared" si="52"/>
        <v>57776.333333333343</v>
      </c>
      <c r="H82" s="183">
        <f t="shared" si="52"/>
        <v>45406.333333333343</v>
      </c>
      <c r="I82" s="183">
        <f t="shared" si="52"/>
        <v>37516.333333333343</v>
      </c>
      <c r="J82" s="183">
        <f t="shared" si="52"/>
        <v>29626.333333333343</v>
      </c>
      <c r="K82" s="183">
        <f t="shared" si="52"/>
        <v>21736.333333333343</v>
      </c>
      <c r="L82" s="183">
        <f t="shared" si="52"/>
        <v>13846.333333333343</v>
      </c>
      <c r="M82" s="183">
        <f t="shared" si="52"/>
        <v>5956.333333333343</v>
      </c>
      <c r="N82" s="183">
        <f t="shared" si="52"/>
        <v>4941.333333333343</v>
      </c>
      <c r="P82" t="str">
        <f>+A82</f>
        <v>Net Income</v>
      </c>
      <c r="Q82" s="70">
        <f>+N82</f>
        <v>4941.333333333343</v>
      </c>
      <c r="R82" s="183">
        <f>+R38</f>
        <v>-3370</v>
      </c>
      <c r="S82" s="183">
        <f t="shared" ref="S82:AC82" si="53">+S38+R82</f>
        <v>-42372.5</v>
      </c>
      <c r="T82" s="183">
        <f t="shared" si="53"/>
        <v>65200</v>
      </c>
      <c r="U82" s="183">
        <f t="shared" si="53"/>
        <v>58732.5</v>
      </c>
      <c r="V82" s="183">
        <f t="shared" si="53"/>
        <v>49305</v>
      </c>
      <c r="W82" s="183">
        <f t="shared" si="53"/>
        <v>39877.5</v>
      </c>
      <c r="X82" s="183">
        <f t="shared" si="53"/>
        <v>30450</v>
      </c>
      <c r="Y82" s="183">
        <f t="shared" si="53"/>
        <v>21022.5</v>
      </c>
      <c r="Z82" s="183">
        <f t="shared" si="53"/>
        <v>11595</v>
      </c>
      <c r="AA82" s="183">
        <f t="shared" si="53"/>
        <v>2167.5</v>
      </c>
      <c r="AB82" s="183">
        <f t="shared" si="53"/>
        <v>-7260</v>
      </c>
      <c r="AC82" s="183">
        <f t="shared" si="53"/>
        <v>-16510</v>
      </c>
    </row>
    <row r="83" spans="1:30">
      <c r="A83" s="153" t="s">
        <v>32</v>
      </c>
      <c r="B83" s="61">
        <f t="shared" ref="B83:N83" si="54">SUM(B79:B82)</f>
        <v>0</v>
      </c>
      <c r="C83" s="189">
        <f t="shared" si="54"/>
        <v>27050</v>
      </c>
      <c r="D83" s="189">
        <f t="shared" si="54"/>
        <v>-10356.666666666664</v>
      </c>
      <c r="E83" s="189">
        <f t="shared" si="54"/>
        <v>103273.33333333334</v>
      </c>
      <c r="F83" s="189">
        <f t="shared" si="54"/>
        <v>95646.333333333343</v>
      </c>
      <c r="G83" s="189">
        <f t="shared" si="54"/>
        <v>87776.333333333343</v>
      </c>
      <c r="H83" s="189">
        <f t="shared" si="54"/>
        <v>75406.333333333343</v>
      </c>
      <c r="I83" s="189">
        <f t="shared" si="54"/>
        <v>67516.333333333343</v>
      </c>
      <c r="J83" s="189">
        <f t="shared" si="54"/>
        <v>59626.333333333343</v>
      </c>
      <c r="K83" s="189">
        <f t="shared" si="54"/>
        <v>51736.333333333343</v>
      </c>
      <c r="L83" s="189">
        <f t="shared" si="54"/>
        <v>43846.333333333343</v>
      </c>
      <c r="M83" s="189">
        <f t="shared" si="54"/>
        <v>35956.333333333343</v>
      </c>
      <c r="N83" s="189">
        <f t="shared" si="54"/>
        <v>34941.333333333343</v>
      </c>
      <c r="P83" s="153" t="s">
        <v>32</v>
      </c>
      <c r="Q83" s="61">
        <f t="shared" ref="Q83:AC83" si="55">SUM(Q79:Q82)</f>
        <v>34941.333333333343</v>
      </c>
      <c r="R83" s="189">
        <f t="shared" si="55"/>
        <v>31571.333333333343</v>
      </c>
      <c r="S83" s="189">
        <f t="shared" si="55"/>
        <v>-7431.166666666657</v>
      </c>
      <c r="T83" s="189">
        <f t="shared" si="55"/>
        <v>100141.33333333334</v>
      </c>
      <c r="U83" s="189">
        <f t="shared" si="55"/>
        <v>93673.833333333343</v>
      </c>
      <c r="V83" s="189">
        <f t="shared" si="55"/>
        <v>84246.333333333343</v>
      </c>
      <c r="W83" s="189">
        <f t="shared" si="55"/>
        <v>74818.833333333343</v>
      </c>
      <c r="X83" s="189">
        <f t="shared" si="55"/>
        <v>65391.333333333343</v>
      </c>
      <c r="Y83" s="189">
        <f t="shared" si="55"/>
        <v>55963.833333333343</v>
      </c>
      <c r="Z83" s="189">
        <f t="shared" si="55"/>
        <v>46536.333333333343</v>
      </c>
      <c r="AA83" s="189">
        <f t="shared" si="55"/>
        <v>37108.833333333343</v>
      </c>
      <c r="AB83" s="189">
        <f t="shared" si="55"/>
        <v>27681.333333333343</v>
      </c>
      <c r="AC83" s="189">
        <f t="shared" si="55"/>
        <v>18431.333333333343</v>
      </c>
    </row>
    <row r="84" spans="1:30">
      <c r="A84" s="13"/>
      <c r="B84" s="13"/>
      <c r="C84" s="192"/>
      <c r="D84" s="192"/>
      <c r="E84" s="192"/>
      <c r="F84" s="192"/>
      <c r="G84" s="192"/>
      <c r="H84" s="192"/>
      <c r="I84" s="192"/>
      <c r="J84" s="192"/>
      <c r="K84" s="192"/>
      <c r="L84" s="192"/>
      <c r="M84" s="192"/>
      <c r="N84" s="192"/>
      <c r="P84" s="13"/>
      <c r="Q84" s="13"/>
      <c r="R84" s="192"/>
      <c r="S84" s="192"/>
      <c r="T84" s="192"/>
      <c r="U84" s="192"/>
      <c r="V84" s="192"/>
      <c r="W84" s="192"/>
      <c r="X84" s="192"/>
      <c r="Y84" s="192"/>
      <c r="Z84" s="192"/>
      <c r="AA84" s="192"/>
      <c r="AB84" s="192"/>
      <c r="AC84" s="192"/>
    </row>
    <row r="85" spans="1:30" ht="18" thickBot="1">
      <c r="A85" t="s">
        <v>33</v>
      </c>
      <c r="B85" s="221">
        <f t="shared" ref="B85:N85" si="56">+B76+B83</f>
        <v>0</v>
      </c>
      <c r="C85" s="203">
        <f t="shared" si="56"/>
        <v>28525</v>
      </c>
      <c r="D85" s="204">
        <f t="shared" si="56"/>
        <v>8346.6666666666679</v>
      </c>
      <c r="E85" s="204">
        <f t="shared" si="56"/>
        <v>122564.58333333334</v>
      </c>
      <c r="F85" s="204">
        <f t="shared" si="56"/>
        <v>115073.58333333334</v>
      </c>
      <c r="G85" s="204">
        <f t="shared" si="56"/>
        <v>107067.58333333334</v>
      </c>
      <c r="H85" s="204">
        <f t="shared" si="56"/>
        <v>96947.583333333343</v>
      </c>
      <c r="I85" s="204">
        <f t="shared" si="56"/>
        <v>86817.583333333343</v>
      </c>
      <c r="J85" s="204">
        <f t="shared" si="56"/>
        <v>78927.583333333343</v>
      </c>
      <c r="K85" s="204">
        <f t="shared" si="56"/>
        <v>71037.583333333343</v>
      </c>
      <c r="L85" s="204">
        <f t="shared" si="56"/>
        <v>63147.583333333343</v>
      </c>
      <c r="M85" s="204">
        <f t="shared" si="56"/>
        <v>55257.583333333343</v>
      </c>
      <c r="N85" s="205">
        <f t="shared" si="56"/>
        <v>54242.583333333343</v>
      </c>
      <c r="P85" t="s">
        <v>33</v>
      </c>
      <c r="Q85" s="221">
        <f t="shared" ref="Q85:AC85" si="57">+Q76+Q83</f>
        <v>54242.583333333343</v>
      </c>
      <c r="R85" s="203">
        <f t="shared" si="57"/>
        <v>33256.333333333343</v>
      </c>
      <c r="S85" s="204">
        <f t="shared" si="57"/>
        <v>12070.083333333343</v>
      </c>
      <c r="T85" s="204">
        <f t="shared" si="57"/>
        <v>119642.58333333334</v>
      </c>
      <c r="U85" s="204">
        <f t="shared" si="57"/>
        <v>113615.08333333334</v>
      </c>
      <c r="V85" s="204">
        <f t="shared" si="57"/>
        <v>103747.58333333334</v>
      </c>
      <c r="W85" s="204">
        <f t="shared" si="57"/>
        <v>94320.083333333343</v>
      </c>
      <c r="X85" s="204">
        <f t="shared" si="57"/>
        <v>84892.583333333343</v>
      </c>
      <c r="Y85" s="204">
        <f t="shared" si="57"/>
        <v>75465.083333333343</v>
      </c>
      <c r="Z85" s="204">
        <f t="shared" si="57"/>
        <v>66037.583333333343</v>
      </c>
      <c r="AA85" s="204">
        <f t="shared" si="57"/>
        <v>56610.083333333343</v>
      </c>
      <c r="AB85" s="204">
        <f t="shared" si="57"/>
        <v>47182.583333333343</v>
      </c>
      <c r="AC85" s="205">
        <f t="shared" si="57"/>
        <v>37843.833333333343</v>
      </c>
    </row>
    <row r="86" spans="1:30" ht="18" thickTop="1">
      <c r="A86" s="62" t="s">
        <v>34</v>
      </c>
      <c r="B86" s="59">
        <f t="shared" ref="B86:N86" si="58">+B61-B85</f>
        <v>0</v>
      </c>
      <c r="C86" s="59">
        <f t="shared" si="58"/>
        <v>0</v>
      </c>
      <c r="D86" s="59">
        <f t="shared" si="58"/>
        <v>0</v>
      </c>
      <c r="E86" s="59">
        <f t="shared" si="58"/>
        <v>0</v>
      </c>
      <c r="F86" s="59">
        <f t="shared" si="58"/>
        <v>0</v>
      </c>
      <c r="G86" s="59">
        <f t="shared" si="58"/>
        <v>0</v>
      </c>
      <c r="H86" s="59">
        <f t="shared" si="58"/>
        <v>0</v>
      </c>
      <c r="I86" s="59">
        <f t="shared" si="58"/>
        <v>0</v>
      </c>
      <c r="J86" s="59">
        <f t="shared" si="58"/>
        <v>0</v>
      </c>
      <c r="K86" s="59">
        <f t="shared" si="58"/>
        <v>0</v>
      </c>
      <c r="L86" s="59">
        <f t="shared" si="58"/>
        <v>0</v>
      </c>
      <c r="M86" s="59">
        <f t="shared" si="58"/>
        <v>0</v>
      </c>
      <c r="N86" s="59">
        <f t="shared" si="58"/>
        <v>0</v>
      </c>
      <c r="P86" s="62" t="s">
        <v>34</v>
      </c>
      <c r="Q86" s="59">
        <f t="shared" ref="Q86:AC86" si="59">+Q61-Q85</f>
        <v>0</v>
      </c>
      <c r="R86" s="59">
        <f t="shared" si="59"/>
        <v>0</v>
      </c>
      <c r="S86" s="59">
        <f t="shared" si="59"/>
        <v>0</v>
      </c>
      <c r="T86" s="59">
        <f t="shared" si="59"/>
        <v>0</v>
      </c>
      <c r="U86" s="59">
        <f t="shared" si="59"/>
        <v>0</v>
      </c>
      <c r="V86" s="59">
        <f t="shared" si="59"/>
        <v>0</v>
      </c>
      <c r="W86" s="59">
        <f t="shared" si="59"/>
        <v>0</v>
      </c>
      <c r="X86" s="59">
        <f t="shared" si="59"/>
        <v>0</v>
      </c>
      <c r="Y86" s="59">
        <f t="shared" si="59"/>
        <v>0</v>
      </c>
      <c r="Z86" s="59">
        <f t="shared" si="59"/>
        <v>0</v>
      </c>
      <c r="AA86" s="59">
        <f t="shared" si="59"/>
        <v>0</v>
      </c>
      <c r="AB86" s="59">
        <f t="shared" si="59"/>
        <v>0</v>
      </c>
      <c r="AC86" s="59">
        <f t="shared" si="59"/>
        <v>0</v>
      </c>
    </row>
    <row r="87" spans="1:30">
      <c r="A87" s="23" t="str">
        <f>+A1</f>
        <v>School Name</v>
      </c>
      <c r="B87" s="18"/>
      <c r="C87" s="18"/>
      <c r="D87" s="18"/>
      <c r="E87" s="18"/>
      <c r="F87" s="18"/>
      <c r="G87" s="18"/>
      <c r="H87" s="18"/>
      <c r="I87" s="18"/>
      <c r="J87" s="18"/>
      <c r="K87" s="18"/>
      <c r="L87" s="18"/>
      <c r="M87" s="18"/>
      <c r="N87" s="18"/>
      <c r="O87" s="63" t="str">
        <f>+O40</f>
        <v>Draft 1.0</v>
      </c>
      <c r="P87" s="23" t="str">
        <f>+A1</f>
        <v>School Name</v>
      </c>
      <c r="Q87" s="18"/>
      <c r="R87" s="18"/>
      <c r="S87" s="18"/>
      <c r="T87" s="18"/>
      <c r="U87" s="18"/>
      <c r="V87" s="18"/>
      <c r="W87" s="18"/>
      <c r="X87" s="18"/>
      <c r="Y87" s="18"/>
      <c r="Z87" s="18"/>
      <c r="AA87" s="18"/>
      <c r="AB87" s="18"/>
      <c r="AC87" s="18"/>
      <c r="AD87" s="63" t="str">
        <f>+AD40</f>
        <v>Draft 1.0</v>
      </c>
    </row>
    <row r="88" spans="1:30" ht="21">
      <c r="A88" s="19" t="s">
        <v>35</v>
      </c>
      <c r="B88" s="18"/>
      <c r="C88" s="18"/>
      <c r="D88" s="18"/>
      <c r="E88" s="18"/>
      <c r="F88" s="18"/>
      <c r="G88" s="18"/>
      <c r="H88" s="18"/>
      <c r="I88" s="18"/>
      <c r="J88" s="18"/>
      <c r="K88" s="18"/>
      <c r="L88" s="18"/>
      <c r="M88" s="18"/>
      <c r="N88" s="24"/>
      <c r="O88" s="18"/>
      <c r="P88" s="19" t="s">
        <v>35</v>
      </c>
      <c r="Q88" s="18"/>
      <c r="R88" s="18"/>
      <c r="S88" s="18"/>
      <c r="T88" s="18"/>
      <c r="U88" s="18"/>
      <c r="V88" s="18"/>
      <c r="W88" s="18"/>
      <c r="X88" s="18"/>
      <c r="Y88" s="18"/>
      <c r="Z88" s="18"/>
      <c r="AA88" s="18"/>
      <c r="AB88" s="18"/>
      <c r="AC88" s="24"/>
      <c r="AD88" s="18"/>
    </row>
    <row r="89" spans="1:30">
      <c r="A89" s="20">
        <f>+$A$3</f>
        <v>2015</v>
      </c>
      <c r="B89" s="17"/>
      <c r="C89" s="17"/>
      <c r="D89" s="17"/>
      <c r="E89" s="17"/>
      <c r="F89" s="17"/>
      <c r="G89" s="17"/>
      <c r="H89" s="17"/>
      <c r="I89" s="17"/>
      <c r="J89" s="17"/>
      <c r="K89" s="17"/>
      <c r="L89" s="17"/>
      <c r="M89" s="17"/>
      <c r="N89" s="17"/>
      <c r="P89" s="20">
        <f>+P42</f>
        <v>2016</v>
      </c>
      <c r="Q89" s="17"/>
      <c r="R89" s="17"/>
      <c r="S89" s="17"/>
      <c r="T89" s="17"/>
      <c r="U89" s="17"/>
      <c r="V89" s="17"/>
      <c r="W89" s="17"/>
      <c r="X89" s="17"/>
      <c r="Y89" s="17"/>
      <c r="Z89" s="17"/>
      <c r="AA89" s="17"/>
      <c r="AB89" s="17"/>
      <c r="AC89" s="17"/>
    </row>
    <row r="90" spans="1:30">
      <c r="A90" s="17"/>
      <c r="B90" s="36"/>
      <c r="C90" s="21" t="str">
        <f>IF(ISBLANK('Staff &amp; Faculty'!C$4),"",'Staff &amp; Faculty'!C$4)</f>
        <v>Month</v>
      </c>
      <c r="D90" s="531" t="str">
        <f>IF(ISBLANK('Staff &amp; Faculty'!D$4),"",'Staff &amp; Faculty'!D$4)</f>
        <v/>
      </c>
      <c r="E90" s="531" t="str">
        <f>IF(ISBLANK('Staff &amp; Faculty'!E$4),"",'Staff &amp; Faculty'!E$4)</f>
        <v/>
      </c>
      <c r="F90" s="531" t="str">
        <f>IF(ISBLANK('Staff &amp; Faculty'!F$4),"",'Staff &amp; Faculty'!F$4)</f>
        <v/>
      </c>
      <c r="G90" s="531" t="str">
        <f>IF(ISBLANK('Staff &amp; Faculty'!G$4),"",'Staff &amp; Faculty'!G$4)</f>
        <v/>
      </c>
      <c r="H90" s="531" t="str">
        <f>IF(ISBLANK('Staff &amp; Faculty'!H$4),"",'Staff &amp; Faculty'!H$4)</f>
        <v/>
      </c>
      <c r="I90" s="531" t="str">
        <f>IF(ISBLANK('Staff &amp; Faculty'!I$4),"",'Staff &amp; Faculty'!I$4)</f>
        <v/>
      </c>
      <c r="J90" s="531" t="str">
        <f>IF(ISBLANK('Staff &amp; Faculty'!J$4),"",'Staff &amp; Faculty'!J$4)</f>
        <v/>
      </c>
      <c r="K90" s="531" t="str">
        <f>IF(ISBLANK('Staff &amp; Faculty'!K$4),"",'Staff &amp; Faculty'!K$4)</f>
        <v/>
      </c>
      <c r="L90" s="531" t="str">
        <f>IF(ISBLANK('Staff &amp; Faculty'!L$4),"",'Staff &amp; Faculty'!L$4)</f>
        <v/>
      </c>
      <c r="M90" s="531" t="str">
        <f>IF(ISBLANK('Staff &amp; Faculty'!M$4),"",'Staff &amp; Faculty'!M$4)</f>
        <v/>
      </c>
      <c r="N90" s="531" t="str">
        <f>IF(ISBLANK('Staff &amp; Faculty'!N$4),"",'Staff &amp; Faculty'!N$4)</f>
        <v/>
      </c>
      <c r="P90" s="17"/>
      <c r="Q90" s="36"/>
      <c r="R90" s="531" t="str">
        <f>IF(ISBLANK('Staff &amp; Faculty'!R$4),"",'Staff &amp; Faculty'!R$4)</f>
        <v>Month</v>
      </c>
      <c r="S90" s="531" t="str">
        <f>IF(ISBLANK('Staff &amp; Faculty'!S$4),"",'Staff &amp; Faculty'!S$4)</f>
        <v/>
      </c>
      <c r="T90" s="531" t="str">
        <f>IF(ISBLANK('Staff &amp; Faculty'!T$4),"",'Staff &amp; Faculty'!T$4)</f>
        <v/>
      </c>
      <c r="U90" s="531" t="str">
        <f>IF(ISBLANK('Staff &amp; Faculty'!U$4),"",'Staff &amp; Faculty'!U$4)</f>
        <v/>
      </c>
      <c r="V90" s="531" t="str">
        <f>IF(ISBLANK('Staff &amp; Faculty'!V$4),"",'Staff &amp; Faculty'!V$4)</f>
        <v/>
      </c>
      <c r="W90" s="531" t="str">
        <f>IF(ISBLANK('Staff &amp; Faculty'!W$4),"",'Staff &amp; Faculty'!W$4)</f>
        <v/>
      </c>
      <c r="X90" s="531" t="str">
        <f>IF(ISBLANK('Staff &amp; Faculty'!X$4),"",'Staff &amp; Faculty'!X$4)</f>
        <v/>
      </c>
      <c r="Y90" s="531" t="str">
        <f>IF(ISBLANK('Staff &amp; Faculty'!Y$4),"",'Staff &amp; Faculty'!Y$4)</f>
        <v/>
      </c>
      <c r="Z90" s="531" t="str">
        <f>IF(ISBLANK('Staff &amp; Faculty'!Z$4),"",'Staff &amp; Faculty'!Z$4)</f>
        <v/>
      </c>
      <c r="AA90" s="531" t="str">
        <f>IF(ISBLANK('Staff &amp; Faculty'!AA$4),"",'Staff &amp; Faculty'!AA$4)</f>
        <v/>
      </c>
      <c r="AB90" s="531" t="str">
        <f>IF(ISBLANK('Staff &amp; Faculty'!AB$4),"",'Staff &amp; Faculty'!AB$4)</f>
        <v/>
      </c>
      <c r="AC90" s="531" t="str">
        <f>IF(ISBLANK('Staff &amp; Faculty'!AC$4),"",'Staff &amp; Faculty'!AC$4)</f>
        <v/>
      </c>
    </row>
    <row r="91" spans="1:30" ht="18" thickBot="1">
      <c r="A91" s="26"/>
      <c r="B91" s="37"/>
      <c r="C91" s="148" t="str">
        <f>+'Staff &amp; Faculty'!C$5</f>
        <v>July</v>
      </c>
      <c r="D91" s="532" t="str">
        <f>+'Staff &amp; Faculty'!D$5</f>
        <v>Aug</v>
      </c>
      <c r="E91" s="532" t="str">
        <f>+'Staff &amp; Faculty'!E$5</f>
        <v>Sept</v>
      </c>
      <c r="F91" s="532" t="str">
        <f>+'Staff &amp; Faculty'!F$5</f>
        <v>Oct</v>
      </c>
      <c r="G91" s="532" t="str">
        <f>+'Staff &amp; Faculty'!G$5</f>
        <v>Nov</v>
      </c>
      <c r="H91" s="532" t="str">
        <f>+'Staff &amp; Faculty'!H$5</f>
        <v>Dec</v>
      </c>
      <c r="I91" s="532" t="str">
        <f>+'Staff &amp; Faculty'!I$5</f>
        <v>Jan</v>
      </c>
      <c r="J91" s="532" t="str">
        <f>+'Staff &amp; Faculty'!J$5</f>
        <v>Feb</v>
      </c>
      <c r="K91" s="532" t="str">
        <f>+'Staff &amp; Faculty'!K$5</f>
        <v>March</v>
      </c>
      <c r="L91" s="532" t="str">
        <f>+'Staff &amp; Faculty'!L$5</f>
        <v>April</v>
      </c>
      <c r="M91" s="532" t="str">
        <f>+'Staff &amp; Faculty'!M$5</f>
        <v>May</v>
      </c>
      <c r="N91" s="532" t="str">
        <f>+'Staff &amp; Faculty'!N$5</f>
        <v>June</v>
      </c>
      <c r="P91" s="26"/>
      <c r="Q91" s="37"/>
      <c r="R91" s="532" t="str">
        <f>+'Staff &amp; Faculty'!R$5</f>
        <v>July</v>
      </c>
      <c r="S91" s="532" t="str">
        <f>+'Staff &amp; Faculty'!S$5</f>
        <v>Aug</v>
      </c>
      <c r="T91" s="532" t="str">
        <f>+'Staff &amp; Faculty'!T$5</f>
        <v>Sept</v>
      </c>
      <c r="U91" s="532" t="str">
        <f>+'Staff &amp; Faculty'!U$5</f>
        <v>Oct</v>
      </c>
      <c r="V91" s="532" t="str">
        <f>+'Staff &amp; Faculty'!V$5</f>
        <v>Nov</v>
      </c>
      <c r="W91" s="532" t="str">
        <f>+'Staff &amp; Faculty'!W$5</f>
        <v>Dec</v>
      </c>
      <c r="X91" s="532" t="str">
        <f>+'Staff &amp; Faculty'!X$5</f>
        <v>Jan</v>
      </c>
      <c r="Y91" s="532" t="str">
        <f>+'Staff &amp; Faculty'!Y$5</f>
        <v>Feb</v>
      </c>
      <c r="Z91" s="532" t="str">
        <f>+'Staff &amp; Faculty'!Z$5</f>
        <v>March</v>
      </c>
      <c r="AA91" s="532" t="str">
        <f>+'Staff &amp; Faculty'!AA$5</f>
        <v>April</v>
      </c>
      <c r="AB91" s="532" t="str">
        <f>+'Staff &amp; Faculty'!AB$5</f>
        <v>May</v>
      </c>
      <c r="AC91" s="532" t="str">
        <f>+'Staff &amp; Faculty'!AC$5</f>
        <v>June</v>
      </c>
    </row>
    <row r="92" spans="1:30">
      <c r="A92" s="17"/>
      <c r="B92" s="13"/>
      <c r="C92" s="31"/>
      <c r="D92" s="31"/>
      <c r="E92" s="31"/>
      <c r="F92" s="31"/>
      <c r="G92" s="31"/>
      <c r="H92" s="31"/>
      <c r="I92" s="31"/>
      <c r="J92" s="31"/>
      <c r="K92" s="31"/>
      <c r="L92" s="31"/>
      <c r="M92" s="31"/>
      <c r="N92" s="31"/>
      <c r="P92" s="17"/>
      <c r="Q92" s="13"/>
      <c r="R92" s="31"/>
      <c r="S92" s="31"/>
      <c r="T92" s="31"/>
      <c r="U92" s="31"/>
      <c r="V92" s="31"/>
      <c r="W92" s="31"/>
      <c r="X92" s="31"/>
      <c r="Y92" s="31"/>
      <c r="Z92" s="31"/>
      <c r="AA92" s="31"/>
      <c r="AB92" s="31"/>
      <c r="AC92" s="31"/>
    </row>
    <row r="93" spans="1:30">
      <c r="A93" s="47" t="s">
        <v>36</v>
      </c>
      <c r="B93" s="13"/>
      <c r="C93" s="190">
        <f t="shared" ref="C93:M93" si="60">+C38</f>
        <v>-2950</v>
      </c>
      <c r="D93" s="190">
        <f t="shared" si="60"/>
        <v>-37406.666666666664</v>
      </c>
      <c r="E93" s="190">
        <f t="shared" si="60"/>
        <v>113630</v>
      </c>
      <c r="F93" s="190">
        <f t="shared" si="60"/>
        <v>-7627</v>
      </c>
      <c r="G93" s="190">
        <f t="shared" si="60"/>
        <v>-7870</v>
      </c>
      <c r="H93" s="190">
        <f t="shared" si="60"/>
        <v>-12370</v>
      </c>
      <c r="I93" s="190">
        <f t="shared" si="60"/>
        <v>-7890</v>
      </c>
      <c r="J93" s="190">
        <f t="shared" si="60"/>
        <v>-7890</v>
      </c>
      <c r="K93" s="190">
        <f t="shared" si="60"/>
        <v>-7890</v>
      </c>
      <c r="L93" s="190">
        <f t="shared" si="60"/>
        <v>-7890</v>
      </c>
      <c r="M93" s="190">
        <f t="shared" si="60"/>
        <v>-7890</v>
      </c>
      <c r="N93" s="190">
        <f>+N38</f>
        <v>-1015</v>
      </c>
      <c r="O93" s="182">
        <f>SUM(C93:N93)</f>
        <v>4941.333333333343</v>
      </c>
      <c r="P93" s="47" t="s">
        <v>36</v>
      </c>
      <c r="Q93" s="13"/>
      <c r="R93" s="190">
        <f t="shared" ref="R93:AB93" si="61">+R38</f>
        <v>-3370</v>
      </c>
      <c r="S93" s="190">
        <f t="shared" si="61"/>
        <v>-39002.5</v>
      </c>
      <c r="T93" s="190">
        <f t="shared" si="61"/>
        <v>107572.5</v>
      </c>
      <c r="U93" s="190">
        <f t="shared" si="61"/>
        <v>-6467.5</v>
      </c>
      <c r="V93" s="190">
        <f t="shared" si="61"/>
        <v>-9427.5</v>
      </c>
      <c r="W93" s="190">
        <f t="shared" si="61"/>
        <v>-9427.5</v>
      </c>
      <c r="X93" s="190">
        <f t="shared" si="61"/>
        <v>-9427.5</v>
      </c>
      <c r="Y93" s="190">
        <f t="shared" si="61"/>
        <v>-9427.5</v>
      </c>
      <c r="Z93" s="190">
        <f t="shared" si="61"/>
        <v>-9427.5</v>
      </c>
      <c r="AA93" s="190">
        <f t="shared" si="61"/>
        <v>-9427.5</v>
      </c>
      <c r="AB93" s="190">
        <f t="shared" si="61"/>
        <v>-9427.5</v>
      </c>
      <c r="AC93" s="190">
        <f>+AC38</f>
        <v>-9250</v>
      </c>
      <c r="AD93" s="182">
        <f>SUM(R93:AC93)</f>
        <v>-16510</v>
      </c>
    </row>
    <row r="94" spans="1:30">
      <c r="A94" s="17"/>
      <c r="C94" s="182"/>
      <c r="D94" s="182"/>
      <c r="E94" s="182"/>
      <c r="F94" s="182"/>
      <c r="G94" s="182"/>
      <c r="H94" s="182"/>
      <c r="I94" s="182"/>
      <c r="J94" s="182"/>
      <c r="K94" s="182"/>
      <c r="L94" s="182"/>
      <c r="M94" s="182"/>
      <c r="N94" s="182"/>
      <c r="O94" s="182"/>
      <c r="P94" s="17"/>
      <c r="R94" s="182"/>
      <c r="S94" s="182"/>
      <c r="T94" s="182"/>
      <c r="U94" s="182"/>
      <c r="V94" s="182"/>
      <c r="W94" s="182"/>
      <c r="X94" s="182"/>
      <c r="Y94" s="182"/>
      <c r="Z94" s="182"/>
      <c r="AA94" s="182"/>
      <c r="AB94" s="182"/>
      <c r="AC94" s="182"/>
      <c r="AD94" s="182"/>
    </row>
    <row r="95" spans="1:30">
      <c r="A95" s="17" t="s">
        <v>37</v>
      </c>
      <c r="C95" s="182">
        <f t="shared" ref="C95:M95" si="62">C36</f>
        <v>0</v>
      </c>
      <c r="D95" s="182">
        <f t="shared" si="62"/>
        <v>0</v>
      </c>
      <c r="E95" s="182">
        <f t="shared" si="62"/>
        <v>0</v>
      </c>
      <c r="F95" s="182">
        <f t="shared" si="62"/>
        <v>0</v>
      </c>
      <c r="G95" s="182">
        <f t="shared" si="62"/>
        <v>0</v>
      </c>
      <c r="H95" s="182">
        <f t="shared" si="62"/>
        <v>0</v>
      </c>
      <c r="I95" s="182">
        <f t="shared" si="62"/>
        <v>0</v>
      </c>
      <c r="J95" s="182">
        <f t="shared" si="62"/>
        <v>0</v>
      </c>
      <c r="K95" s="182">
        <f t="shared" si="62"/>
        <v>0</v>
      </c>
      <c r="L95" s="182">
        <f t="shared" si="62"/>
        <v>0</v>
      </c>
      <c r="M95" s="182">
        <f t="shared" si="62"/>
        <v>0</v>
      </c>
      <c r="N95" s="182">
        <f>N36</f>
        <v>0</v>
      </c>
      <c r="O95" s="182">
        <f>SUM(C95:N95)</f>
        <v>0</v>
      </c>
      <c r="P95" s="17" t="s">
        <v>37</v>
      </c>
      <c r="R95" s="182">
        <f t="shared" ref="R95:AB95" si="63">R36</f>
        <v>0</v>
      </c>
      <c r="S95" s="182">
        <f t="shared" si="63"/>
        <v>0</v>
      </c>
      <c r="T95" s="182">
        <f t="shared" si="63"/>
        <v>0</v>
      </c>
      <c r="U95" s="182">
        <f t="shared" si="63"/>
        <v>0</v>
      </c>
      <c r="V95" s="182">
        <f t="shared" si="63"/>
        <v>0</v>
      </c>
      <c r="W95" s="182">
        <f t="shared" si="63"/>
        <v>0</v>
      </c>
      <c r="X95" s="182">
        <f t="shared" si="63"/>
        <v>0</v>
      </c>
      <c r="Y95" s="182">
        <f t="shared" si="63"/>
        <v>0</v>
      </c>
      <c r="Z95" s="182">
        <f t="shared" si="63"/>
        <v>0</v>
      </c>
      <c r="AA95" s="182">
        <f t="shared" si="63"/>
        <v>0</v>
      </c>
      <c r="AB95" s="182">
        <f t="shared" si="63"/>
        <v>0</v>
      </c>
      <c r="AC95" s="182">
        <f>AC36</f>
        <v>0</v>
      </c>
      <c r="AD95" s="182">
        <f>SUM(R95:AC95)</f>
        <v>0</v>
      </c>
    </row>
    <row r="96" spans="1:30">
      <c r="A96" s="17"/>
      <c r="C96" s="182"/>
      <c r="D96" s="182"/>
      <c r="E96" s="182"/>
      <c r="F96" s="182"/>
      <c r="G96" s="182"/>
      <c r="H96" s="182"/>
      <c r="I96" s="182"/>
      <c r="J96" s="182"/>
      <c r="K96" s="182"/>
      <c r="L96" s="182"/>
      <c r="M96" s="182"/>
      <c r="N96" s="182"/>
      <c r="O96" s="182"/>
      <c r="P96" s="17"/>
      <c r="R96" s="182"/>
      <c r="S96" s="182"/>
      <c r="T96" s="182"/>
      <c r="U96" s="182"/>
      <c r="V96" s="182"/>
      <c r="W96" s="182"/>
      <c r="X96" s="182"/>
      <c r="Y96" s="182"/>
      <c r="Z96" s="182"/>
      <c r="AA96" s="182"/>
      <c r="AB96" s="182"/>
      <c r="AC96" s="182"/>
      <c r="AD96" s="182"/>
    </row>
    <row r="97" spans="1:30">
      <c r="A97" s="62" t="s">
        <v>38</v>
      </c>
      <c r="C97" s="182"/>
      <c r="D97" s="182"/>
      <c r="E97" s="182"/>
      <c r="F97" s="182"/>
      <c r="G97" s="182"/>
      <c r="H97" s="182"/>
      <c r="I97" s="182"/>
      <c r="J97" s="182"/>
      <c r="K97" s="182"/>
      <c r="L97" s="182"/>
      <c r="M97" s="182"/>
      <c r="N97" s="182"/>
      <c r="O97" s="182"/>
      <c r="P97" s="62" t="s">
        <v>38</v>
      </c>
      <c r="R97" s="182"/>
      <c r="S97" s="182"/>
      <c r="T97" s="182"/>
      <c r="U97" s="182"/>
      <c r="V97" s="182"/>
      <c r="W97" s="182"/>
      <c r="X97" s="182"/>
      <c r="Y97" s="182"/>
      <c r="Z97" s="182"/>
      <c r="AA97" s="182"/>
      <c r="AB97" s="182"/>
      <c r="AC97" s="182"/>
      <c r="AD97" s="182"/>
    </row>
    <row r="98" spans="1:30">
      <c r="A98" s="17" t="s">
        <v>60</v>
      </c>
      <c r="C98" s="182">
        <f t="shared" ref="C98:N98" si="64">-(SUM(C50:C51)-SUM(B50:B51))</f>
        <v>-1800</v>
      </c>
      <c r="D98" s="182">
        <f t="shared" si="64"/>
        <v>0</v>
      </c>
      <c r="E98" s="182">
        <f t="shared" si="64"/>
        <v>0</v>
      </c>
      <c r="F98" s="182">
        <f t="shared" si="64"/>
        <v>0</v>
      </c>
      <c r="G98" s="182">
        <f t="shared" si="64"/>
        <v>0</v>
      </c>
      <c r="H98" s="182">
        <f t="shared" si="64"/>
        <v>0</v>
      </c>
      <c r="I98" s="182">
        <f t="shared" si="64"/>
        <v>0</v>
      </c>
      <c r="J98" s="182">
        <f t="shared" si="64"/>
        <v>0</v>
      </c>
      <c r="K98" s="182">
        <f t="shared" si="64"/>
        <v>0</v>
      </c>
      <c r="L98" s="182">
        <f t="shared" si="64"/>
        <v>0</v>
      </c>
      <c r="M98" s="182">
        <f t="shared" si="64"/>
        <v>0</v>
      </c>
      <c r="N98" s="182">
        <f t="shared" si="64"/>
        <v>0</v>
      </c>
      <c r="O98" s="182">
        <f>SUM(C98:N98)</f>
        <v>-1800</v>
      </c>
      <c r="P98" s="17" t="s">
        <v>60</v>
      </c>
      <c r="R98" s="182">
        <f t="shared" ref="R98:AC98" si="65">-(SUM(R50:R51)-SUM(Q50:Q51))</f>
        <v>0</v>
      </c>
      <c r="S98" s="182">
        <f t="shared" si="65"/>
        <v>0</v>
      </c>
      <c r="T98" s="182">
        <f t="shared" si="65"/>
        <v>0</v>
      </c>
      <c r="U98" s="182">
        <f t="shared" si="65"/>
        <v>0</v>
      </c>
      <c r="V98" s="182">
        <f t="shared" si="65"/>
        <v>0</v>
      </c>
      <c r="W98" s="182">
        <f t="shared" si="65"/>
        <v>0</v>
      </c>
      <c r="X98" s="182">
        <f t="shared" si="65"/>
        <v>0</v>
      </c>
      <c r="Y98" s="182">
        <f t="shared" si="65"/>
        <v>0</v>
      </c>
      <c r="Z98" s="182">
        <f t="shared" si="65"/>
        <v>0</v>
      </c>
      <c r="AA98" s="182">
        <f t="shared" si="65"/>
        <v>0</v>
      </c>
      <c r="AB98" s="182">
        <f t="shared" si="65"/>
        <v>0</v>
      </c>
      <c r="AC98" s="182">
        <f t="shared" si="65"/>
        <v>0</v>
      </c>
      <c r="AD98" s="182">
        <f>SUM(R98:AC98)</f>
        <v>0</v>
      </c>
    </row>
    <row r="99" spans="1:30">
      <c r="A99" s="17" t="s">
        <v>61</v>
      </c>
      <c r="C99" s="182">
        <f t="shared" ref="C99:N99" si="66">-SUM(C56:C57)+SUM(B56:B57)</f>
        <v>0</v>
      </c>
      <c r="D99" s="182">
        <f t="shared" si="66"/>
        <v>0</v>
      </c>
      <c r="E99" s="182">
        <f t="shared" si="66"/>
        <v>0</v>
      </c>
      <c r="F99" s="182">
        <f t="shared" si="66"/>
        <v>0</v>
      </c>
      <c r="G99" s="182">
        <f t="shared" si="66"/>
        <v>0</v>
      </c>
      <c r="H99" s="182">
        <f t="shared" si="66"/>
        <v>0</v>
      </c>
      <c r="I99" s="182">
        <f t="shared" si="66"/>
        <v>0</v>
      </c>
      <c r="J99" s="182">
        <f t="shared" si="66"/>
        <v>0</v>
      </c>
      <c r="K99" s="182">
        <f t="shared" si="66"/>
        <v>0</v>
      </c>
      <c r="L99" s="182">
        <f t="shared" si="66"/>
        <v>0</v>
      </c>
      <c r="M99" s="182">
        <f t="shared" si="66"/>
        <v>0</v>
      </c>
      <c r="N99" s="182">
        <f t="shared" si="66"/>
        <v>0</v>
      </c>
      <c r="O99" s="182">
        <f>SUM(C99:N99)</f>
        <v>0</v>
      </c>
      <c r="P99" s="17" t="s">
        <v>61</v>
      </c>
      <c r="R99" s="182">
        <f t="shared" ref="R99:AC99" si="67">-SUM(R56:R57)+SUM(Q56:Q57)</f>
        <v>0</v>
      </c>
      <c r="S99" s="182">
        <f t="shared" si="67"/>
        <v>0</v>
      </c>
      <c r="T99" s="182">
        <f t="shared" si="67"/>
        <v>0</v>
      </c>
      <c r="U99" s="182">
        <f t="shared" si="67"/>
        <v>0</v>
      </c>
      <c r="V99" s="182">
        <f t="shared" si="67"/>
        <v>0</v>
      </c>
      <c r="W99" s="182">
        <f t="shared" si="67"/>
        <v>0</v>
      </c>
      <c r="X99" s="182">
        <f t="shared" si="67"/>
        <v>0</v>
      </c>
      <c r="Y99" s="182">
        <f t="shared" si="67"/>
        <v>0</v>
      </c>
      <c r="Z99" s="182">
        <f t="shared" si="67"/>
        <v>0</v>
      </c>
      <c r="AA99" s="182">
        <f t="shared" si="67"/>
        <v>0</v>
      </c>
      <c r="AB99" s="182">
        <f t="shared" si="67"/>
        <v>0</v>
      </c>
      <c r="AC99" s="182">
        <f t="shared" si="67"/>
        <v>0</v>
      </c>
      <c r="AD99" s="182">
        <f>SUM(R99:AC99)</f>
        <v>0</v>
      </c>
    </row>
    <row r="100" spans="1:30">
      <c r="A100" s="17" t="s">
        <v>62</v>
      </c>
      <c r="C100" s="182">
        <f t="shared" ref="C100:N100" si="68">C69-B69</f>
        <v>1475</v>
      </c>
      <c r="D100" s="182">
        <f t="shared" si="68"/>
        <v>17228.333333333332</v>
      </c>
      <c r="E100" s="182">
        <f t="shared" si="68"/>
        <v>587.91666666666788</v>
      </c>
      <c r="F100" s="182">
        <f t="shared" si="68"/>
        <v>136</v>
      </c>
      <c r="G100" s="182">
        <f t="shared" si="68"/>
        <v>-136</v>
      </c>
      <c r="H100" s="182">
        <f t="shared" si="68"/>
        <v>2250</v>
      </c>
      <c r="I100" s="182">
        <f t="shared" si="68"/>
        <v>-2240</v>
      </c>
      <c r="J100" s="182">
        <f t="shared" si="68"/>
        <v>0</v>
      </c>
      <c r="K100" s="182">
        <f t="shared" si="68"/>
        <v>0</v>
      </c>
      <c r="L100" s="182">
        <f t="shared" si="68"/>
        <v>0</v>
      </c>
      <c r="M100" s="182">
        <f t="shared" si="68"/>
        <v>0</v>
      </c>
      <c r="N100" s="182">
        <f t="shared" si="68"/>
        <v>0</v>
      </c>
      <c r="O100" s="182">
        <f>SUM(C100:N100)</f>
        <v>19301.25</v>
      </c>
      <c r="P100" s="17" t="s">
        <v>62</v>
      </c>
      <c r="R100" s="182">
        <f t="shared" ref="R100:AC100" si="69">R69-Q69</f>
        <v>-17616.25</v>
      </c>
      <c r="S100" s="182">
        <f t="shared" si="69"/>
        <v>17816.25</v>
      </c>
      <c r="T100" s="182">
        <f t="shared" si="69"/>
        <v>0</v>
      </c>
      <c r="U100" s="182">
        <f t="shared" si="69"/>
        <v>440</v>
      </c>
      <c r="V100" s="182">
        <f t="shared" si="69"/>
        <v>-440</v>
      </c>
      <c r="W100" s="182">
        <f t="shared" si="69"/>
        <v>0</v>
      </c>
      <c r="X100" s="191">
        <f t="shared" si="69"/>
        <v>0</v>
      </c>
      <c r="Y100" s="182">
        <f t="shared" si="69"/>
        <v>0</v>
      </c>
      <c r="Z100" s="182">
        <f t="shared" si="69"/>
        <v>0</v>
      </c>
      <c r="AA100" s="182">
        <f t="shared" si="69"/>
        <v>0</v>
      </c>
      <c r="AB100" s="182">
        <f t="shared" si="69"/>
        <v>0</v>
      </c>
      <c r="AC100" s="182">
        <f t="shared" si="69"/>
        <v>-88.75</v>
      </c>
      <c r="AD100" s="182">
        <f>SUM(R100:AC100)</f>
        <v>111.25</v>
      </c>
    </row>
    <row r="101" spans="1:30">
      <c r="A101" s="17" t="s">
        <v>103</v>
      </c>
      <c r="C101" s="182">
        <f t="shared" ref="C101:N101" si="70">+C74-B74</f>
        <v>0</v>
      </c>
      <c r="D101" s="182">
        <f t="shared" si="70"/>
        <v>0</v>
      </c>
      <c r="E101" s="182">
        <f t="shared" si="70"/>
        <v>0</v>
      </c>
      <c r="F101" s="182">
        <f t="shared" si="70"/>
        <v>0</v>
      </c>
      <c r="G101" s="182">
        <f t="shared" si="70"/>
        <v>0</v>
      </c>
      <c r="H101" s="182">
        <f t="shared" si="70"/>
        <v>0</v>
      </c>
      <c r="I101" s="182">
        <f t="shared" si="70"/>
        <v>0</v>
      </c>
      <c r="J101" s="182">
        <f t="shared" si="70"/>
        <v>0</v>
      </c>
      <c r="K101" s="182">
        <f t="shared" si="70"/>
        <v>0</v>
      </c>
      <c r="L101" s="182">
        <f t="shared" si="70"/>
        <v>0</v>
      </c>
      <c r="M101" s="182">
        <f t="shared" si="70"/>
        <v>0</v>
      </c>
      <c r="N101" s="182">
        <f t="shared" si="70"/>
        <v>0</v>
      </c>
      <c r="O101" s="182">
        <f>SUM(C101:N101)</f>
        <v>0</v>
      </c>
      <c r="P101" s="17" t="s">
        <v>103</v>
      </c>
      <c r="R101" s="182">
        <f t="shared" ref="R101:AC101" si="71">+R74-Q74</f>
        <v>0</v>
      </c>
      <c r="S101" s="182">
        <f t="shared" si="71"/>
        <v>0</v>
      </c>
      <c r="T101" s="182">
        <f t="shared" si="71"/>
        <v>0</v>
      </c>
      <c r="U101" s="182">
        <f t="shared" si="71"/>
        <v>0</v>
      </c>
      <c r="V101" s="182">
        <f t="shared" si="71"/>
        <v>0</v>
      </c>
      <c r="W101" s="182">
        <f t="shared" si="71"/>
        <v>0</v>
      </c>
      <c r="X101" s="182">
        <f t="shared" si="71"/>
        <v>0</v>
      </c>
      <c r="Y101" s="182">
        <f t="shared" si="71"/>
        <v>0</v>
      </c>
      <c r="Z101" s="182">
        <f t="shared" si="71"/>
        <v>0</v>
      </c>
      <c r="AA101" s="182">
        <f t="shared" si="71"/>
        <v>0</v>
      </c>
      <c r="AB101" s="182">
        <f t="shared" si="71"/>
        <v>0</v>
      </c>
      <c r="AC101" s="182">
        <f t="shared" si="71"/>
        <v>0</v>
      </c>
      <c r="AD101" s="182">
        <f>SUM(R101:AC101)</f>
        <v>0</v>
      </c>
    </row>
    <row r="102" spans="1:30">
      <c r="A102" s="17" t="s">
        <v>71</v>
      </c>
      <c r="C102" s="182">
        <f>+C127</f>
        <v>30000</v>
      </c>
      <c r="D102" s="182">
        <f>+D127</f>
        <v>0</v>
      </c>
      <c r="E102" s="182">
        <f t="shared" ref="E102:N102" si="72">+E127</f>
        <v>0</v>
      </c>
      <c r="F102" s="182">
        <f t="shared" si="72"/>
        <v>0</v>
      </c>
      <c r="G102" s="182">
        <f t="shared" si="72"/>
        <v>0</v>
      </c>
      <c r="H102" s="182">
        <f t="shared" si="72"/>
        <v>0</v>
      </c>
      <c r="I102" s="182">
        <f t="shared" si="72"/>
        <v>0</v>
      </c>
      <c r="J102" s="182">
        <f t="shared" si="72"/>
        <v>0</v>
      </c>
      <c r="K102" s="182">
        <f t="shared" si="72"/>
        <v>0</v>
      </c>
      <c r="L102" s="182">
        <f t="shared" si="72"/>
        <v>0</v>
      </c>
      <c r="M102" s="182">
        <f t="shared" si="72"/>
        <v>0</v>
      </c>
      <c r="N102" s="182">
        <f t="shared" si="72"/>
        <v>0</v>
      </c>
      <c r="O102" s="182">
        <f>SUM(C102:N102)</f>
        <v>30000</v>
      </c>
      <c r="P102" s="17" t="s">
        <v>71</v>
      </c>
      <c r="R102" s="182">
        <f t="shared" ref="R102:AB102" si="73">+R127</f>
        <v>0</v>
      </c>
      <c r="S102" s="182">
        <f t="shared" si="73"/>
        <v>0</v>
      </c>
      <c r="T102" s="182">
        <f t="shared" si="73"/>
        <v>0</v>
      </c>
      <c r="U102" s="182">
        <f t="shared" si="73"/>
        <v>0</v>
      </c>
      <c r="V102" s="182">
        <f t="shared" si="73"/>
        <v>0</v>
      </c>
      <c r="W102" s="182">
        <f t="shared" si="73"/>
        <v>0</v>
      </c>
      <c r="X102" s="182">
        <f t="shared" si="73"/>
        <v>0</v>
      </c>
      <c r="Y102" s="182">
        <f t="shared" si="73"/>
        <v>0</v>
      </c>
      <c r="Z102" s="182">
        <f t="shared" si="73"/>
        <v>0</v>
      </c>
      <c r="AA102" s="182">
        <f t="shared" si="73"/>
        <v>0</v>
      </c>
      <c r="AB102" s="182">
        <f t="shared" si="73"/>
        <v>0</v>
      </c>
      <c r="AC102" s="182">
        <f>+AC127</f>
        <v>0</v>
      </c>
      <c r="AD102" s="182">
        <f>SUM(R102:AC102)</f>
        <v>0</v>
      </c>
    </row>
    <row r="103" spans="1:30">
      <c r="A103" s="56"/>
      <c r="B103" s="39"/>
      <c r="C103" s="183"/>
      <c r="D103" s="183"/>
      <c r="E103" s="183"/>
      <c r="F103" s="183"/>
      <c r="G103" s="183"/>
      <c r="H103" s="183"/>
      <c r="I103" s="183"/>
      <c r="J103" s="183"/>
      <c r="K103" s="183"/>
      <c r="L103" s="183"/>
      <c r="M103" s="183"/>
      <c r="N103" s="183"/>
      <c r="O103" s="183"/>
      <c r="P103" s="56"/>
      <c r="Q103" s="39"/>
      <c r="R103" s="183"/>
      <c r="S103" s="183"/>
      <c r="T103" s="183"/>
      <c r="U103" s="183"/>
      <c r="V103" s="183"/>
      <c r="W103" s="183"/>
      <c r="X103" s="183"/>
      <c r="Y103" s="183"/>
      <c r="Z103" s="183"/>
      <c r="AA103" s="183"/>
      <c r="AB103" s="183"/>
      <c r="AC103" s="183"/>
      <c r="AD103" s="183"/>
    </row>
    <row r="104" spans="1:30">
      <c r="A104" s="156" t="s">
        <v>72</v>
      </c>
      <c r="B104" s="153"/>
      <c r="C104" s="184">
        <f t="shared" ref="C104:N104" si="74">SUM(C93:C103)</f>
        <v>26725</v>
      </c>
      <c r="D104" s="184">
        <f t="shared" si="74"/>
        <v>-20178.333333333332</v>
      </c>
      <c r="E104" s="184">
        <f t="shared" si="74"/>
        <v>114217.91666666667</v>
      </c>
      <c r="F104" s="184">
        <f t="shared" si="74"/>
        <v>-7491</v>
      </c>
      <c r="G104" s="184">
        <f t="shared" si="74"/>
        <v>-8006</v>
      </c>
      <c r="H104" s="184">
        <f t="shared" si="74"/>
        <v>-10120</v>
      </c>
      <c r="I104" s="184">
        <f t="shared" si="74"/>
        <v>-10130</v>
      </c>
      <c r="J104" s="184">
        <f t="shared" si="74"/>
        <v>-7890</v>
      </c>
      <c r="K104" s="184">
        <f t="shared" si="74"/>
        <v>-7890</v>
      </c>
      <c r="L104" s="184">
        <f t="shared" si="74"/>
        <v>-7890</v>
      </c>
      <c r="M104" s="184">
        <f t="shared" si="74"/>
        <v>-7890</v>
      </c>
      <c r="N104" s="184">
        <f t="shared" si="74"/>
        <v>-1015</v>
      </c>
      <c r="O104" s="184">
        <f>SUM(O93:O103)</f>
        <v>52442.583333333343</v>
      </c>
      <c r="P104" s="156" t="s">
        <v>72</v>
      </c>
      <c r="Q104" s="153"/>
      <c r="R104" s="184">
        <f t="shared" ref="R104:AC104" si="75">SUM(R93:R103)</f>
        <v>-20986.25</v>
      </c>
      <c r="S104" s="184">
        <f t="shared" si="75"/>
        <v>-21186.25</v>
      </c>
      <c r="T104" s="184">
        <f t="shared" si="75"/>
        <v>107572.5</v>
      </c>
      <c r="U104" s="184">
        <f t="shared" si="75"/>
        <v>-6027.5</v>
      </c>
      <c r="V104" s="184">
        <f t="shared" si="75"/>
        <v>-9867.5</v>
      </c>
      <c r="W104" s="184">
        <f t="shared" si="75"/>
        <v>-9427.5</v>
      </c>
      <c r="X104" s="184">
        <f t="shared" si="75"/>
        <v>-9427.5</v>
      </c>
      <c r="Y104" s="184">
        <f t="shared" si="75"/>
        <v>-9427.5</v>
      </c>
      <c r="Z104" s="184">
        <f t="shared" si="75"/>
        <v>-9427.5</v>
      </c>
      <c r="AA104" s="184">
        <f t="shared" si="75"/>
        <v>-9427.5</v>
      </c>
      <c r="AB104" s="184">
        <f t="shared" si="75"/>
        <v>-9427.5</v>
      </c>
      <c r="AC104" s="184">
        <f t="shared" si="75"/>
        <v>-9338.75</v>
      </c>
      <c r="AD104" s="184">
        <f>SUM(R104:AC104)</f>
        <v>-16398.75</v>
      </c>
    </row>
    <row r="105" spans="1:30">
      <c r="A105" s="56"/>
      <c r="B105" s="39"/>
      <c r="C105" s="192"/>
      <c r="D105" s="192"/>
      <c r="E105" s="192"/>
      <c r="F105" s="192"/>
      <c r="G105" s="192"/>
      <c r="H105" s="192"/>
      <c r="I105" s="192"/>
      <c r="J105" s="192"/>
      <c r="K105" s="192"/>
      <c r="L105" s="192"/>
      <c r="M105" s="192"/>
      <c r="N105" s="192"/>
      <c r="O105" s="192"/>
      <c r="P105" s="56"/>
      <c r="Q105" s="39"/>
      <c r="R105" s="192"/>
      <c r="S105" s="192"/>
      <c r="T105" s="192"/>
      <c r="U105" s="192"/>
      <c r="V105" s="192"/>
      <c r="W105" s="192"/>
      <c r="X105" s="192"/>
      <c r="Y105" s="192"/>
      <c r="Z105" s="192"/>
      <c r="AA105" s="192"/>
      <c r="AB105" s="192"/>
      <c r="AC105" s="192"/>
      <c r="AD105" s="192"/>
    </row>
    <row r="106" spans="1:30">
      <c r="A106" s="159"/>
      <c r="B106" s="269"/>
      <c r="C106" s="193"/>
      <c r="D106" s="193"/>
      <c r="E106" s="194"/>
      <c r="F106" s="194"/>
      <c r="G106" s="194"/>
      <c r="H106" s="194"/>
      <c r="I106" s="194"/>
      <c r="J106" s="194"/>
      <c r="K106" s="194"/>
      <c r="L106" s="194"/>
      <c r="M106" s="194"/>
      <c r="N106" s="194"/>
      <c r="O106" s="199"/>
      <c r="P106" s="159"/>
      <c r="Q106" s="269"/>
      <c r="R106" s="194"/>
      <c r="S106" s="194"/>
      <c r="T106" s="194"/>
      <c r="U106" s="194"/>
      <c r="V106" s="194"/>
      <c r="W106" s="194"/>
      <c r="X106" s="194"/>
      <c r="Y106" s="194"/>
      <c r="Z106" s="194"/>
      <c r="AA106" s="194"/>
      <c r="AB106" s="194"/>
      <c r="AC106" s="194"/>
      <c r="AD106" s="199"/>
    </row>
    <row r="107" spans="1:30">
      <c r="A107" s="64" t="s">
        <v>39</v>
      </c>
      <c r="B107" s="245">
        <f>+B49</f>
        <v>0</v>
      </c>
      <c r="C107" s="245">
        <f>+B113</f>
        <v>0</v>
      </c>
      <c r="D107" s="195">
        <f t="shared" ref="D107:N107" si="76">+C113</f>
        <v>26725</v>
      </c>
      <c r="E107" s="196">
        <f t="shared" si="76"/>
        <v>6546.6666666666679</v>
      </c>
      <c r="F107" s="196">
        <f t="shared" si="76"/>
        <v>120764.58333333334</v>
      </c>
      <c r="G107" s="196">
        <f t="shared" si="76"/>
        <v>113273.58333333334</v>
      </c>
      <c r="H107" s="196">
        <f t="shared" si="76"/>
        <v>105267.58333333334</v>
      </c>
      <c r="I107" s="196">
        <f t="shared" si="76"/>
        <v>95147.583333333343</v>
      </c>
      <c r="J107" s="196">
        <f t="shared" si="76"/>
        <v>85017.583333333343</v>
      </c>
      <c r="K107" s="196">
        <f t="shared" si="76"/>
        <v>77127.583333333343</v>
      </c>
      <c r="L107" s="196">
        <f t="shared" si="76"/>
        <v>69237.583333333343</v>
      </c>
      <c r="M107" s="196">
        <f t="shared" si="76"/>
        <v>61347.583333333343</v>
      </c>
      <c r="N107" s="200">
        <f t="shared" si="76"/>
        <v>53457.583333333343</v>
      </c>
      <c r="O107" s="271"/>
      <c r="P107" s="64" t="s">
        <v>39</v>
      </c>
      <c r="Q107" s="270"/>
      <c r="R107" s="245">
        <f t="shared" ref="R107:AC107" si="77">+Q113</f>
        <v>52442.583333333343</v>
      </c>
      <c r="S107" s="196">
        <f t="shared" si="77"/>
        <v>31456.333333333343</v>
      </c>
      <c r="T107" s="196">
        <f t="shared" si="77"/>
        <v>10270.083333333343</v>
      </c>
      <c r="U107" s="196">
        <f t="shared" si="77"/>
        <v>117842.58333333334</v>
      </c>
      <c r="V107" s="196">
        <f t="shared" si="77"/>
        <v>111815.08333333334</v>
      </c>
      <c r="W107" s="196">
        <f t="shared" si="77"/>
        <v>101947.58333333334</v>
      </c>
      <c r="X107" s="196">
        <f t="shared" si="77"/>
        <v>92520.083333333343</v>
      </c>
      <c r="Y107" s="196">
        <f t="shared" si="77"/>
        <v>83092.583333333343</v>
      </c>
      <c r="Z107" s="196">
        <f t="shared" si="77"/>
        <v>73665.083333333343</v>
      </c>
      <c r="AA107" s="196">
        <f t="shared" si="77"/>
        <v>64237.583333333343</v>
      </c>
      <c r="AB107" s="196">
        <f t="shared" si="77"/>
        <v>54810.083333333343</v>
      </c>
      <c r="AC107" s="196">
        <f t="shared" si="77"/>
        <v>45382.583333333343</v>
      </c>
      <c r="AD107" s="271"/>
    </row>
    <row r="108" spans="1:30">
      <c r="A108" s="67"/>
      <c r="B108" s="68"/>
      <c r="C108" s="193"/>
      <c r="D108" s="193"/>
      <c r="E108" s="193"/>
      <c r="F108" s="193"/>
      <c r="G108" s="193"/>
      <c r="H108" s="193"/>
      <c r="I108" s="193"/>
      <c r="J108" s="193"/>
      <c r="K108" s="193"/>
      <c r="L108" s="193"/>
      <c r="M108" s="193"/>
      <c r="N108" s="193"/>
      <c r="O108" s="201"/>
      <c r="P108" s="67"/>
      <c r="Q108" s="68"/>
      <c r="R108" s="193"/>
      <c r="S108" s="193"/>
      <c r="T108" s="193"/>
      <c r="U108" s="193"/>
      <c r="V108" s="193"/>
      <c r="W108" s="193"/>
      <c r="X108" s="193"/>
      <c r="Y108" s="193"/>
      <c r="Z108" s="193"/>
      <c r="AA108" s="193"/>
      <c r="AB108" s="193"/>
      <c r="AC108" s="193"/>
      <c r="AD108" s="201"/>
    </row>
    <row r="109" spans="1:30" s="88" customFormat="1">
      <c r="A109" s="86"/>
      <c r="B109" s="87"/>
      <c r="C109" s="197"/>
      <c r="D109" s="197"/>
      <c r="E109" s="197"/>
      <c r="F109" s="197"/>
      <c r="G109" s="197"/>
      <c r="H109" s="197"/>
      <c r="I109" s="197"/>
      <c r="J109" s="197"/>
      <c r="K109" s="197"/>
      <c r="L109" s="197"/>
      <c r="M109" s="197"/>
      <c r="N109" s="197"/>
      <c r="O109" s="197"/>
      <c r="P109" s="86"/>
      <c r="Q109" s="87"/>
      <c r="R109" s="197"/>
      <c r="S109" s="197"/>
      <c r="T109" s="197"/>
      <c r="U109" s="197"/>
      <c r="V109" s="197"/>
      <c r="W109" s="197"/>
      <c r="X109" s="197"/>
      <c r="Y109" s="197"/>
      <c r="Z109" s="197"/>
      <c r="AA109" s="197"/>
      <c r="AB109" s="197"/>
      <c r="AC109" s="197"/>
      <c r="AD109" s="197"/>
    </row>
    <row r="110" spans="1:30">
      <c r="A110" s="17" t="s">
        <v>72</v>
      </c>
      <c r="C110" s="188">
        <f t="shared" ref="C110:N110" si="78">+C104</f>
        <v>26725</v>
      </c>
      <c r="D110" s="188">
        <f t="shared" si="78"/>
        <v>-20178.333333333332</v>
      </c>
      <c r="E110" s="188">
        <f t="shared" si="78"/>
        <v>114217.91666666667</v>
      </c>
      <c r="F110" s="188">
        <f t="shared" si="78"/>
        <v>-7491</v>
      </c>
      <c r="G110" s="188">
        <f t="shared" si="78"/>
        <v>-8006</v>
      </c>
      <c r="H110" s="188">
        <f t="shared" si="78"/>
        <v>-10120</v>
      </c>
      <c r="I110" s="188">
        <f t="shared" si="78"/>
        <v>-10130</v>
      </c>
      <c r="J110" s="188">
        <f t="shared" si="78"/>
        <v>-7890</v>
      </c>
      <c r="K110" s="188">
        <f t="shared" si="78"/>
        <v>-7890</v>
      </c>
      <c r="L110" s="188">
        <f t="shared" si="78"/>
        <v>-7890</v>
      </c>
      <c r="M110" s="188">
        <f t="shared" si="78"/>
        <v>-7890</v>
      </c>
      <c r="N110" s="188">
        <f t="shared" si="78"/>
        <v>-1015</v>
      </c>
      <c r="O110" s="186"/>
      <c r="P110" s="17" t="s">
        <v>72</v>
      </c>
      <c r="R110" s="188">
        <f t="shared" ref="R110:AC110" si="79">+R104</f>
        <v>-20986.25</v>
      </c>
      <c r="S110" s="188">
        <f t="shared" si="79"/>
        <v>-21186.25</v>
      </c>
      <c r="T110" s="188">
        <f t="shared" si="79"/>
        <v>107572.5</v>
      </c>
      <c r="U110" s="188">
        <f t="shared" si="79"/>
        <v>-6027.5</v>
      </c>
      <c r="V110" s="188">
        <f t="shared" si="79"/>
        <v>-9867.5</v>
      </c>
      <c r="W110" s="188">
        <f t="shared" si="79"/>
        <v>-9427.5</v>
      </c>
      <c r="X110" s="188">
        <f t="shared" si="79"/>
        <v>-9427.5</v>
      </c>
      <c r="Y110" s="188">
        <f t="shared" si="79"/>
        <v>-9427.5</v>
      </c>
      <c r="Z110" s="188">
        <f t="shared" si="79"/>
        <v>-9427.5</v>
      </c>
      <c r="AA110" s="188">
        <f t="shared" si="79"/>
        <v>-9427.5</v>
      </c>
      <c r="AB110" s="188">
        <f t="shared" si="79"/>
        <v>-9427.5</v>
      </c>
      <c r="AC110" s="188">
        <f t="shared" si="79"/>
        <v>-9338.75</v>
      </c>
      <c r="AD110" s="188">
        <f>SUM(R110:AC110)</f>
        <v>-16398.75</v>
      </c>
    </row>
    <row r="111" spans="1:30">
      <c r="A111" s="17"/>
      <c r="C111" s="186"/>
      <c r="D111" s="186"/>
      <c r="E111" s="186"/>
      <c r="F111" s="186"/>
      <c r="G111" s="186"/>
      <c r="H111" s="186"/>
      <c r="I111" s="186"/>
      <c r="J111" s="186"/>
      <c r="K111" s="186"/>
      <c r="L111" s="186"/>
      <c r="M111" s="186"/>
      <c r="N111" s="186"/>
      <c r="O111" s="186"/>
      <c r="P111" s="17"/>
      <c r="R111" s="186"/>
      <c r="S111" s="186"/>
      <c r="T111" s="186"/>
      <c r="U111" s="186"/>
      <c r="V111" s="186"/>
      <c r="W111" s="186"/>
      <c r="X111" s="186"/>
      <c r="Y111" s="186"/>
      <c r="Z111" s="186"/>
      <c r="AA111" s="186"/>
      <c r="AB111" s="186"/>
      <c r="AC111" s="186"/>
      <c r="AD111" s="186"/>
    </row>
    <row r="112" spans="1:30">
      <c r="A112" s="65"/>
      <c r="B112" s="66"/>
      <c r="C112" s="198"/>
      <c r="D112" s="198"/>
      <c r="E112" s="198"/>
      <c r="F112" s="198"/>
      <c r="G112" s="198"/>
      <c r="H112" s="198"/>
      <c r="I112" s="198"/>
      <c r="J112" s="198"/>
      <c r="K112" s="198"/>
      <c r="L112" s="198"/>
      <c r="M112" s="198"/>
      <c r="N112" s="198"/>
      <c r="O112" s="202"/>
      <c r="P112" s="65"/>
      <c r="Q112" s="66"/>
      <c r="R112" s="198"/>
      <c r="S112" s="198"/>
      <c r="T112" s="198"/>
      <c r="U112" s="198"/>
      <c r="V112" s="198"/>
      <c r="W112" s="198"/>
      <c r="X112" s="198"/>
      <c r="Y112" s="198"/>
      <c r="Z112" s="198"/>
      <c r="AA112" s="198"/>
      <c r="AB112" s="198"/>
      <c r="AC112" s="198"/>
      <c r="AD112" s="202"/>
    </row>
    <row r="113" spans="1:30">
      <c r="A113" s="64" t="s">
        <v>40</v>
      </c>
      <c r="B113" s="314">
        <f>+B107</f>
        <v>0</v>
      </c>
      <c r="C113" s="196">
        <f t="shared" ref="C113:N113" si="80">+C107+C110</f>
        <v>26725</v>
      </c>
      <c r="D113" s="196">
        <f t="shared" si="80"/>
        <v>6546.6666666666679</v>
      </c>
      <c r="E113" s="196">
        <f t="shared" si="80"/>
        <v>120764.58333333334</v>
      </c>
      <c r="F113" s="196">
        <f t="shared" si="80"/>
        <v>113273.58333333334</v>
      </c>
      <c r="G113" s="196">
        <f t="shared" si="80"/>
        <v>105267.58333333334</v>
      </c>
      <c r="H113" s="196">
        <f t="shared" si="80"/>
        <v>95147.583333333343</v>
      </c>
      <c r="I113" s="196">
        <f t="shared" si="80"/>
        <v>85017.583333333343</v>
      </c>
      <c r="J113" s="196">
        <f t="shared" si="80"/>
        <v>77127.583333333343</v>
      </c>
      <c r="K113" s="196">
        <f t="shared" si="80"/>
        <v>69237.583333333343</v>
      </c>
      <c r="L113" s="196">
        <f t="shared" si="80"/>
        <v>61347.583333333343</v>
      </c>
      <c r="M113" s="196">
        <f t="shared" si="80"/>
        <v>53457.583333333343</v>
      </c>
      <c r="N113" s="200">
        <f t="shared" si="80"/>
        <v>52442.583333333343</v>
      </c>
      <c r="O113" s="271"/>
      <c r="P113" s="64" t="s">
        <v>40</v>
      </c>
      <c r="Q113" s="53">
        <f>+N113</f>
        <v>52442.583333333343</v>
      </c>
      <c r="R113" s="196">
        <f t="shared" ref="R113:AC113" si="81">+R107+R110</f>
        <v>31456.333333333343</v>
      </c>
      <c r="S113" s="196">
        <f t="shared" si="81"/>
        <v>10270.083333333343</v>
      </c>
      <c r="T113" s="196">
        <f t="shared" si="81"/>
        <v>117842.58333333334</v>
      </c>
      <c r="U113" s="196">
        <f t="shared" si="81"/>
        <v>111815.08333333334</v>
      </c>
      <c r="V113" s="196">
        <f t="shared" si="81"/>
        <v>101947.58333333334</v>
      </c>
      <c r="W113" s="196">
        <f t="shared" si="81"/>
        <v>92520.083333333343</v>
      </c>
      <c r="X113" s="196">
        <f t="shared" si="81"/>
        <v>83092.583333333343</v>
      </c>
      <c r="Y113" s="196">
        <f t="shared" si="81"/>
        <v>73665.083333333343</v>
      </c>
      <c r="Z113" s="196">
        <f t="shared" si="81"/>
        <v>64237.583333333343</v>
      </c>
      <c r="AA113" s="196">
        <f t="shared" si="81"/>
        <v>54810.083333333343</v>
      </c>
      <c r="AB113" s="196">
        <f t="shared" si="81"/>
        <v>45382.583333333343</v>
      </c>
      <c r="AC113" s="196">
        <f t="shared" si="81"/>
        <v>36043.833333333343</v>
      </c>
      <c r="AD113" s="271"/>
    </row>
    <row r="114" spans="1:30">
      <c r="A114" s="67"/>
      <c r="B114" s="68"/>
      <c r="C114" s="68"/>
      <c r="D114" s="68"/>
      <c r="E114" s="68"/>
      <c r="F114" s="68"/>
      <c r="G114" s="68"/>
      <c r="H114" s="68"/>
      <c r="I114" s="68"/>
      <c r="J114" s="68"/>
      <c r="K114" s="68"/>
      <c r="L114" s="68"/>
      <c r="M114" s="68"/>
      <c r="N114" s="68"/>
      <c r="O114" s="201"/>
      <c r="P114" s="67"/>
      <c r="Q114" s="68"/>
      <c r="R114" s="68"/>
      <c r="S114" s="68"/>
      <c r="T114" s="68"/>
      <c r="U114" s="68"/>
      <c r="V114" s="68"/>
      <c r="W114" s="68"/>
      <c r="X114" s="68"/>
      <c r="Y114" s="68"/>
      <c r="Z114" s="68"/>
      <c r="AA114" s="68"/>
      <c r="AB114" s="68"/>
      <c r="AC114" s="68"/>
      <c r="AD114" s="201"/>
    </row>
    <row r="116" spans="1:30">
      <c r="A116" s="23" t="str">
        <f>+A1</f>
        <v>School Name</v>
      </c>
      <c r="B116" s="18"/>
      <c r="C116" s="18"/>
      <c r="D116" s="18"/>
      <c r="E116" s="18"/>
      <c r="F116" s="18"/>
      <c r="G116" s="18"/>
      <c r="H116" s="18"/>
      <c r="I116" s="18"/>
      <c r="J116" s="18"/>
      <c r="K116" s="18"/>
      <c r="L116" s="18"/>
      <c r="M116" s="18"/>
      <c r="N116" s="18"/>
      <c r="O116" s="63" t="str">
        <f>+O1</f>
        <v>Draft 1.0</v>
      </c>
      <c r="P116" s="23" t="str">
        <f>+P1</f>
        <v>School Name</v>
      </c>
      <c r="Q116" s="18"/>
      <c r="R116" s="18"/>
      <c r="S116" s="18"/>
      <c r="T116" s="18"/>
      <c r="U116" s="18"/>
      <c r="V116" s="18"/>
      <c r="W116" s="18"/>
      <c r="X116" s="18"/>
      <c r="Y116" s="18"/>
      <c r="Z116" s="18"/>
      <c r="AA116" s="18"/>
      <c r="AB116" s="18"/>
      <c r="AC116" s="18"/>
      <c r="AD116" s="63" t="str">
        <f>+AD1</f>
        <v>Draft 1.0</v>
      </c>
    </row>
    <row r="117" spans="1:30" ht="21">
      <c r="A117" s="19" t="s">
        <v>396</v>
      </c>
      <c r="B117" s="18"/>
      <c r="C117" s="18"/>
      <c r="D117" s="18"/>
      <c r="E117" s="18"/>
      <c r="F117" s="18"/>
      <c r="G117" s="18"/>
      <c r="H117" s="18"/>
      <c r="I117" s="18"/>
      <c r="J117" s="18"/>
      <c r="K117" s="18"/>
      <c r="L117" s="18"/>
      <c r="M117" s="18"/>
      <c r="N117" s="24"/>
      <c r="O117" s="18"/>
      <c r="P117" s="19" t="str">
        <f>+A117</f>
        <v>CAPITAL FUNDING</v>
      </c>
      <c r="Q117" s="18"/>
      <c r="R117" s="18"/>
      <c r="S117" s="18"/>
      <c r="T117" s="18"/>
      <c r="U117" s="18"/>
      <c r="V117" s="18"/>
      <c r="W117" s="18"/>
      <c r="X117" s="18"/>
      <c r="Y117" s="18"/>
      <c r="Z117" s="18"/>
      <c r="AA117" s="18"/>
      <c r="AB117" s="18"/>
      <c r="AC117" s="24"/>
      <c r="AD117" s="18"/>
    </row>
    <row r="118" spans="1:30">
      <c r="A118" s="20">
        <f>+$A$3</f>
        <v>2015</v>
      </c>
      <c r="B118" s="17"/>
      <c r="C118" s="17"/>
      <c r="D118" s="17"/>
      <c r="E118" s="17"/>
      <c r="F118" s="17"/>
      <c r="G118" s="17"/>
      <c r="H118" s="17"/>
      <c r="I118" s="17"/>
      <c r="J118" s="17"/>
      <c r="K118" s="17"/>
      <c r="L118" s="17"/>
      <c r="M118" s="17"/>
      <c r="N118" s="17"/>
      <c r="P118" s="20">
        <f>+P89</f>
        <v>2016</v>
      </c>
      <c r="Q118" s="17"/>
      <c r="R118" s="17"/>
      <c r="S118" s="17"/>
      <c r="T118" s="17"/>
      <c r="U118" s="17"/>
      <c r="V118" s="17"/>
      <c r="W118" s="17"/>
      <c r="X118" s="17"/>
      <c r="Y118" s="17"/>
      <c r="Z118" s="17"/>
      <c r="AA118" s="17"/>
      <c r="AB118" s="17"/>
      <c r="AC118" s="17"/>
    </row>
    <row r="119" spans="1:30">
      <c r="A119" s="17"/>
      <c r="B119" s="36"/>
      <c r="C119" s="531" t="str">
        <f>IF(ISBLANK('Staff &amp; Faculty'!C$4),"",'Staff &amp; Faculty'!C$4)</f>
        <v>Month</v>
      </c>
      <c r="D119" s="531" t="str">
        <f>IF(ISBLANK('Staff &amp; Faculty'!D$4),"",'Staff &amp; Faculty'!D$4)</f>
        <v/>
      </c>
      <c r="E119" s="531" t="str">
        <f>IF(ISBLANK('Staff &amp; Faculty'!E$4),"",'Staff &amp; Faculty'!E$4)</f>
        <v/>
      </c>
      <c r="F119" s="531" t="str">
        <f>IF(ISBLANK('Staff &amp; Faculty'!F$4),"",'Staff &amp; Faculty'!F$4)</f>
        <v/>
      </c>
      <c r="G119" s="531" t="str">
        <f>IF(ISBLANK('Staff &amp; Faculty'!G$4),"",'Staff &amp; Faculty'!G$4)</f>
        <v/>
      </c>
      <c r="H119" s="531" t="str">
        <f>IF(ISBLANK('Staff &amp; Faculty'!H$4),"",'Staff &amp; Faculty'!H$4)</f>
        <v/>
      </c>
      <c r="I119" s="531" t="str">
        <f>IF(ISBLANK('Staff &amp; Faculty'!I$4),"",'Staff &amp; Faculty'!I$4)</f>
        <v/>
      </c>
      <c r="J119" s="531" t="str">
        <f>IF(ISBLANK('Staff &amp; Faculty'!J$4),"",'Staff &amp; Faculty'!J$4)</f>
        <v/>
      </c>
      <c r="K119" s="531" t="str">
        <f>IF(ISBLANK('Staff &amp; Faculty'!K$4),"",'Staff &amp; Faculty'!K$4)</f>
        <v/>
      </c>
      <c r="L119" s="531" t="str">
        <f>IF(ISBLANK('Staff &amp; Faculty'!L$4),"",'Staff &amp; Faculty'!L$4)</f>
        <v/>
      </c>
      <c r="M119" s="531" t="str">
        <f>IF(ISBLANK('Staff &amp; Faculty'!M$4),"",'Staff &amp; Faculty'!M$4)</f>
        <v/>
      </c>
      <c r="N119" s="531" t="str">
        <f>IF(ISBLANK('Staff &amp; Faculty'!N$4),"",'Staff &amp; Faculty'!N$4)</f>
        <v/>
      </c>
      <c r="O119" s="498"/>
      <c r="P119" s="17"/>
      <c r="Q119" s="36"/>
      <c r="R119" s="531" t="str">
        <f>IF(ISBLANK('Staff &amp; Faculty'!R$4),"",'Staff &amp; Faculty'!R$4)</f>
        <v>Month</v>
      </c>
      <c r="S119" s="531" t="str">
        <f>IF(ISBLANK('Staff &amp; Faculty'!S$4),"",'Staff &amp; Faculty'!S$4)</f>
        <v/>
      </c>
      <c r="T119" s="531" t="str">
        <f>IF(ISBLANK('Staff &amp; Faculty'!T$4),"",'Staff &amp; Faculty'!T$4)</f>
        <v/>
      </c>
      <c r="U119" s="531" t="str">
        <f>IF(ISBLANK('Staff &amp; Faculty'!U$4),"",'Staff &amp; Faculty'!U$4)</f>
        <v/>
      </c>
      <c r="V119" s="531" t="str">
        <f>IF(ISBLANK('Staff &amp; Faculty'!V$4),"",'Staff &amp; Faculty'!V$4)</f>
        <v/>
      </c>
      <c r="W119" s="531" t="str">
        <f>IF(ISBLANK('Staff &amp; Faculty'!W$4),"",'Staff &amp; Faculty'!W$4)</f>
        <v/>
      </c>
      <c r="X119" s="531" t="str">
        <f>IF(ISBLANK('Staff &amp; Faculty'!X$4),"",'Staff &amp; Faculty'!X$4)</f>
        <v/>
      </c>
      <c r="Y119" s="531" t="str">
        <f>IF(ISBLANK('Staff &amp; Faculty'!Y$4),"",'Staff &amp; Faculty'!Y$4)</f>
        <v/>
      </c>
      <c r="Z119" s="531" t="str">
        <f>IF(ISBLANK('Staff &amp; Faculty'!Z$4),"",'Staff &amp; Faculty'!Z$4)</f>
        <v/>
      </c>
      <c r="AA119" s="531" t="str">
        <f>IF(ISBLANK('Staff &amp; Faculty'!AA$4),"",'Staff &amp; Faculty'!AA$4)</f>
        <v/>
      </c>
      <c r="AB119" s="531" t="str">
        <f>IF(ISBLANK('Staff &amp; Faculty'!AB$4),"",'Staff &amp; Faculty'!AB$4)</f>
        <v/>
      </c>
      <c r="AC119" s="531" t="str">
        <f>IF(ISBLANK('Staff &amp; Faculty'!AC$4),"",'Staff &amp; Faculty'!AC$4)</f>
        <v/>
      </c>
      <c r="AD119" s="498"/>
    </row>
    <row r="120" spans="1:30" ht="18" thickBot="1">
      <c r="A120" s="26"/>
      <c r="B120" s="37"/>
      <c r="C120" s="532" t="str">
        <f>+'Staff &amp; Faculty'!C$5</f>
        <v>July</v>
      </c>
      <c r="D120" s="532" t="str">
        <f>+'Staff &amp; Faculty'!D$5</f>
        <v>Aug</v>
      </c>
      <c r="E120" s="532" t="str">
        <f>+'Staff &amp; Faculty'!E$5</f>
        <v>Sept</v>
      </c>
      <c r="F120" s="532" t="str">
        <f>+'Staff &amp; Faculty'!F$5</f>
        <v>Oct</v>
      </c>
      <c r="G120" s="532" t="str">
        <f>+'Staff &amp; Faculty'!G$5</f>
        <v>Nov</v>
      </c>
      <c r="H120" s="532" t="str">
        <f>+'Staff &amp; Faculty'!H$5</f>
        <v>Dec</v>
      </c>
      <c r="I120" s="532" t="str">
        <f>+'Staff &amp; Faculty'!I$5</f>
        <v>Jan</v>
      </c>
      <c r="J120" s="532" t="str">
        <f>+'Staff &amp; Faculty'!J$5</f>
        <v>Feb</v>
      </c>
      <c r="K120" s="532" t="str">
        <f>+'Staff &amp; Faculty'!K$5</f>
        <v>March</v>
      </c>
      <c r="L120" s="532" t="str">
        <f>+'Staff &amp; Faculty'!L$5</f>
        <v>April</v>
      </c>
      <c r="M120" s="532" t="str">
        <f>+'Staff &amp; Faculty'!M$5</f>
        <v>May</v>
      </c>
      <c r="N120" s="532" t="str">
        <f>+'Staff &amp; Faculty'!N$5</f>
        <v>June</v>
      </c>
      <c r="O120" s="533" t="s">
        <v>1</v>
      </c>
      <c r="P120" s="26"/>
      <c r="Q120" s="37"/>
      <c r="R120" s="532" t="str">
        <f>+'Staff &amp; Faculty'!R$5</f>
        <v>July</v>
      </c>
      <c r="S120" s="532" t="str">
        <f>+'Staff &amp; Faculty'!S$5</f>
        <v>Aug</v>
      </c>
      <c r="T120" s="532" t="str">
        <f>+'Staff &amp; Faculty'!T$5</f>
        <v>Sept</v>
      </c>
      <c r="U120" s="532" t="str">
        <f>+'Staff &amp; Faculty'!U$5</f>
        <v>Oct</v>
      </c>
      <c r="V120" s="532" t="str">
        <f>+'Staff &amp; Faculty'!V$5</f>
        <v>Nov</v>
      </c>
      <c r="W120" s="532" t="str">
        <f>+'Staff &amp; Faculty'!W$5</f>
        <v>Dec</v>
      </c>
      <c r="X120" s="532" t="str">
        <f>+'Staff &amp; Faculty'!X$5</f>
        <v>Jan</v>
      </c>
      <c r="Y120" s="532" t="str">
        <f>+'Staff &amp; Faculty'!Y$5</f>
        <v>Feb</v>
      </c>
      <c r="Z120" s="532" t="str">
        <f>+'Staff &amp; Faculty'!Z$5</f>
        <v>March</v>
      </c>
      <c r="AA120" s="532" t="str">
        <f>+'Staff &amp; Faculty'!AA$5</f>
        <v>April</v>
      </c>
      <c r="AB120" s="532" t="str">
        <f>+'Staff &amp; Faculty'!AB$5</f>
        <v>May</v>
      </c>
      <c r="AC120" s="532" t="str">
        <f>+'Staff &amp; Faculty'!AC$5</f>
        <v>June</v>
      </c>
      <c r="AD120" s="533" t="s">
        <v>1</v>
      </c>
    </row>
    <row r="121" spans="1:30" ht="21">
      <c r="A121" s="81" t="s">
        <v>395</v>
      </c>
      <c r="B121" s="85"/>
      <c r="C121" s="31"/>
      <c r="D121" s="31"/>
      <c r="E121" s="31"/>
      <c r="F121" s="31"/>
      <c r="G121" s="31"/>
      <c r="H121" s="31"/>
      <c r="I121" s="31"/>
      <c r="J121" s="31"/>
      <c r="K121" s="31"/>
      <c r="L121" s="31"/>
      <c r="M121" s="31"/>
      <c r="N121" s="31"/>
      <c r="P121" s="81" t="str">
        <f t="shared" ref="P121:P126" si="82">+A121</f>
        <v>CAPITAL REQUIRED</v>
      </c>
      <c r="Q121" s="85"/>
      <c r="R121" s="31"/>
      <c r="S121" s="31"/>
      <c r="T121" s="31"/>
      <c r="U121" s="31"/>
      <c r="V121" s="31"/>
      <c r="W121" s="31"/>
      <c r="X121" s="31"/>
      <c r="Y121" s="31"/>
      <c r="Z121" s="31"/>
      <c r="AA121" s="31"/>
      <c r="AB121" s="31"/>
      <c r="AC121" s="31"/>
    </row>
    <row r="122" spans="1:30">
      <c r="A122" s="30" t="s">
        <v>104</v>
      </c>
      <c r="B122" s="51"/>
      <c r="C122" s="206">
        <v>30000</v>
      </c>
      <c r="D122" s="207">
        <v>0</v>
      </c>
      <c r="E122" s="207">
        <v>0</v>
      </c>
      <c r="F122" s="207">
        <v>0</v>
      </c>
      <c r="G122" s="207">
        <v>0</v>
      </c>
      <c r="H122" s="207">
        <v>0</v>
      </c>
      <c r="I122" s="207">
        <v>0</v>
      </c>
      <c r="J122" s="207">
        <v>0</v>
      </c>
      <c r="K122" s="207">
        <v>0</v>
      </c>
      <c r="L122" s="207">
        <v>0</v>
      </c>
      <c r="M122" s="207">
        <v>0</v>
      </c>
      <c r="N122" s="207">
        <v>0</v>
      </c>
      <c r="O122" s="188">
        <f t="shared" ref="O122:O127" si="83">SUM(C122:N122)</f>
        <v>30000</v>
      </c>
      <c r="P122" s="30" t="str">
        <f t="shared" si="82"/>
        <v>Undefined Equity</v>
      </c>
      <c r="Q122" s="51"/>
      <c r="R122" s="207">
        <v>0</v>
      </c>
      <c r="S122" s="207">
        <v>0</v>
      </c>
      <c r="T122" s="207">
        <v>0</v>
      </c>
      <c r="U122" s="207">
        <v>0</v>
      </c>
      <c r="V122" s="207">
        <v>0</v>
      </c>
      <c r="W122" s="207">
        <v>0</v>
      </c>
      <c r="X122" s="207">
        <v>0</v>
      </c>
      <c r="Y122" s="207">
        <v>0</v>
      </c>
      <c r="Z122" s="207">
        <v>0</v>
      </c>
      <c r="AA122" s="207">
        <v>0</v>
      </c>
      <c r="AB122" s="207">
        <v>0</v>
      </c>
      <c r="AC122" s="207">
        <v>0</v>
      </c>
      <c r="AD122" s="188">
        <f t="shared" ref="AD122:AD127" si="84">SUM(R122:AC122)</f>
        <v>0</v>
      </c>
    </row>
    <row r="123" spans="1:30">
      <c r="A123" s="30" t="s">
        <v>104</v>
      </c>
      <c r="B123" s="51"/>
      <c r="C123" s="207">
        <v>0</v>
      </c>
      <c r="D123" s="207">
        <v>0</v>
      </c>
      <c r="E123" s="207">
        <v>0</v>
      </c>
      <c r="F123" s="207">
        <v>0</v>
      </c>
      <c r="G123" s="207">
        <v>0</v>
      </c>
      <c r="H123" s="207">
        <v>0</v>
      </c>
      <c r="I123" s="207">
        <v>0</v>
      </c>
      <c r="J123" s="207">
        <v>0</v>
      </c>
      <c r="K123" s="207">
        <v>0</v>
      </c>
      <c r="L123" s="207">
        <v>0</v>
      </c>
      <c r="M123" s="207">
        <v>0</v>
      </c>
      <c r="N123" s="207">
        <v>0</v>
      </c>
      <c r="O123" s="188">
        <f t="shared" si="83"/>
        <v>0</v>
      </c>
      <c r="P123" s="30" t="str">
        <f t="shared" si="82"/>
        <v>Undefined Equity</v>
      </c>
      <c r="Q123" s="51"/>
      <c r="R123" s="207">
        <v>0</v>
      </c>
      <c r="S123" s="207">
        <v>0</v>
      </c>
      <c r="T123" s="207">
        <v>0</v>
      </c>
      <c r="U123" s="207">
        <v>0</v>
      </c>
      <c r="V123" s="207">
        <v>0</v>
      </c>
      <c r="W123" s="207">
        <v>0</v>
      </c>
      <c r="X123" s="207">
        <v>0</v>
      </c>
      <c r="Y123" s="207">
        <v>0</v>
      </c>
      <c r="Z123" s="207">
        <v>0</v>
      </c>
      <c r="AA123" s="207">
        <v>0</v>
      </c>
      <c r="AB123" s="207">
        <v>0</v>
      </c>
      <c r="AC123" s="207">
        <v>0</v>
      </c>
      <c r="AD123" s="188">
        <f t="shared" si="84"/>
        <v>0</v>
      </c>
    </row>
    <row r="124" spans="1:30">
      <c r="A124" s="30" t="s">
        <v>104</v>
      </c>
      <c r="B124" s="51"/>
      <c r="C124" s="207">
        <v>0</v>
      </c>
      <c r="D124" s="207">
        <v>0</v>
      </c>
      <c r="E124" s="207">
        <v>0</v>
      </c>
      <c r="F124" s="207">
        <v>0</v>
      </c>
      <c r="G124" s="207">
        <v>0</v>
      </c>
      <c r="H124" s="207">
        <v>0</v>
      </c>
      <c r="I124" s="207">
        <v>0</v>
      </c>
      <c r="J124" s="207">
        <v>0</v>
      </c>
      <c r="K124" s="207">
        <v>0</v>
      </c>
      <c r="L124" s="207">
        <v>0</v>
      </c>
      <c r="M124" s="207">
        <v>0</v>
      </c>
      <c r="N124" s="207">
        <v>0</v>
      </c>
      <c r="O124" s="188">
        <f t="shared" si="83"/>
        <v>0</v>
      </c>
      <c r="P124" s="30" t="str">
        <f t="shared" si="82"/>
        <v>Undefined Equity</v>
      </c>
      <c r="Q124" s="51"/>
      <c r="R124" s="207">
        <v>0</v>
      </c>
      <c r="S124" s="207">
        <v>0</v>
      </c>
      <c r="T124" s="207"/>
      <c r="U124" s="207"/>
      <c r="V124" s="207">
        <v>0</v>
      </c>
      <c r="W124" s="207">
        <v>0</v>
      </c>
      <c r="X124" s="207">
        <v>0</v>
      </c>
      <c r="Y124" s="207">
        <v>0</v>
      </c>
      <c r="Z124" s="207">
        <v>0</v>
      </c>
      <c r="AA124" s="207">
        <v>0</v>
      </c>
      <c r="AB124" s="207">
        <v>0</v>
      </c>
      <c r="AC124" s="207">
        <v>0</v>
      </c>
      <c r="AD124" s="188">
        <f t="shared" si="84"/>
        <v>0</v>
      </c>
    </row>
    <row r="125" spans="1:30">
      <c r="A125" s="30" t="s">
        <v>104</v>
      </c>
      <c r="B125" s="51"/>
      <c r="C125" s="207">
        <v>0</v>
      </c>
      <c r="D125" s="207">
        <v>0</v>
      </c>
      <c r="E125" s="207">
        <v>0</v>
      </c>
      <c r="F125" s="207">
        <v>0</v>
      </c>
      <c r="G125" s="207">
        <v>0</v>
      </c>
      <c r="H125" s="207">
        <v>0</v>
      </c>
      <c r="I125" s="207">
        <v>0</v>
      </c>
      <c r="J125" s="207">
        <v>0</v>
      </c>
      <c r="K125" s="207">
        <v>0</v>
      </c>
      <c r="L125" s="207">
        <v>0</v>
      </c>
      <c r="M125" s="207">
        <v>0</v>
      </c>
      <c r="N125" s="207">
        <v>0</v>
      </c>
      <c r="O125" s="188">
        <f t="shared" si="83"/>
        <v>0</v>
      </c>
      <c r="P125" s="30" t="str">
        <f t="shared" si="82"/>
        <v>Undefined Equity</v>
      </c>
      <c r="Q125" s="51"/>
      <c r="R125" s="207">
        <v>0</v>
      </c>
      <c r="S125" s="207">
        <v>0</v>
      </c>
      <c r="T125" s="207">
        <v>0</v>
      </c>
      <c r="U125" s="207">
        <v>0</v>
      </c>
      <c r="V125" s="207">
        <v>0</v>
      </c>
      <c r="W125" s="207">
        <v>0</v>
      </c>
      <c r="X125" s="207">
        <v>0</v>
      </c>
      <c r="Y125" s="207">
        <v>0</v>
      </c>
      <c r="Z125" s="207">
        <v>0</v>
      </c>
      <c r="AA125" s="207">
        <v>0</v>
      </c>
      <c r="AB125" s="207">
        <v>0</v>
      </c>
      <c r="AC125" s="207">
        <v>0</v>
      </c>
      <c r="AD125" s="188">
        <f t="shared" si="84"/>
        <v>0</v>
      </c>
    </row>
    <row r="126" spans="1:30">
      <c r="A126" s="56" t="s">
        <v>104</v>
      </c>
      <c r="B126" s="70"/>
      <c r="C126" s="208">
        <v>0</v>
      </c>
      <c r="D126" s="208">
        <v>0</v>
      </c>
      <c r="E126" s="208">
        <v>0</v>
      </c>
      <c r="F126" s="208">
        <v>0</v>
      </c>
      <c r="G126" s="208">
        <v>0</v>
      </c>
      <c r="H126" s="208"/>
      <c r="I126" s="208">
        <v>0</v>
      </c>
      <c r="J126" s="208">
        <v>0</v>
      </c>
      <c r="K126" s="208">
        <v>0</v>
      </c>
      <c r="L126" s="208">
        <v>0</v>
      </c>
      <c r="M126" s="208">
        <v>0</v>
      </c>
      <c r="N126" s="208">
        <v>0</v>
      </c>
      <c r="O126" s="195">
        <f t="shared" si="83"/>
        <v>0</v>
      </c>
      <c r="P126" s="56" t="str">
        <f t="shared" si="82"/>
        <v>Undefined Equity</v>
      </c>
      <c r="Q126" s="70"/>
      <c r="R126" s="208">
        <v>0</v>
      </c>
      <c r="S126" s="208">
        <v>0</v>
      </c>
      <c r="T126" s="208">
        <v>0</v>
      </c>
      <c r="U126" s="208">
        <v>0</v>
      </c>
      <c r="V126" s="208">
        <v>0</v>
      </c>
      <c r="W126" s="208"/>
      <c r="X126" s="208">
        <v>0</v>
      </c>
      <c r="Y126" s="208">
        <v>0</v>
      </c>
      <c r="Z126" s="208">
        <v>0</v>
      </c>
      <c r="AA126" s="208">
        <v>0</v>
      </c>
      <c r="AB126" s="208">
        <v>0</v>
      </c>
      <c r="AC126" s="208">
        <v>0</v>
      </c>
      <c r="AD126" s="195">
        <f t="shared" si="84"/>
        <v>0</v>
      </c>
    </row>
    <row r="127" spans="1:30">
      <c r="A127" s="156" t="s">
        <v>50</v>
      </c>
      <c r="B127" s="76"/>
      <c r="C127" s="184">
        <f t="shared" ref="C127:N127" si="85">SUM(C122:C126)</f>
        <v>30000</v>
      </c>
      <c r="D127" s="184">
        <f t="shared" si="85"/>
        <v>0</v>
      </c>
      <c r="E127" s="184">
        <f t="shared" si="85"/>
        <v>0</v>
      </c>
      <c r="F127" s="184">
        <f t="shared" si="85"/>
        <v>0</v>
      </c>
      <c r="G127" s="184">
        <f t="shared" si="85"/>
        <v>0</v>
      </c>
      <c r="H127" s="184">
        <f t="shared" si="85"/>
        <v>0</v>
      </c>
      <c r="I127" s="184">
        <f t="shared" si="85"/>
        <v>0</v>
      </c>
      <c r="J127" s="184">
        <f t="shared" si="85"/>
        <v>0</v>
      </c>
      <c r="K127" s="184">
        <f t="shared" si="85"/>
        <v>0</v>
      </c>
      <c r="L127" s="184">
        <f t="shared" si="85"/>
        <v>0</v>
      </c>
      <c r="M127" s="184">
        <f t="shared" si="85"/>
        <v>0</v>
      </c>
      <c r="N127" s="184">
        <f t="shared" si="85"/>
        <v>0</v>
      </c>
      <c r="O127" s="189">
        <f t="shared" si="83"/>
        <v>30000</v>
      </c>
      <c r="P127" s="156" t="s">
        <v>50</v>
      </c>
      <c r="Q127" s="76"/>
      <c r="R127" s="184">
        <f t="shared" ref="R127:AC127" si="86">SUM(R122:R126)</f>
        <v>0</v>
      </c>
      <c r="S127" s="184">
        <f t="shared" si="86"/>
        <v>0</v>
      </c>
      <c r="T127" s="184">
        <f t="shared" si="86"/>
        <v>0</v>
      </c>
      <c r="U127" s="184">
        <f t="shared" si="86"/>
        <v>0</v>
      </c>
      <c r="V127" s="184">
        <f t="shared" si="86"/>
        <v>0</v>
      </c>
      <c r="W127" s="184">
        <f t="shared" si="86"/>
        <v>0</v>
      </c>
      <c r="X127" s="184">
        <f t="shared" si="86"/>
        <v>0</v>
      </c>
      <c r="Y127" s="184">
        <f t="shared" si="86"/>
        <v>0</v>
      </c>
      <c r="Z127" s="184">
        <f t="shared" si="86"/>
        <v>0</v>
      </c>
      <c r="AA127" s="184">
        <f t="shared" si="86"/>
        <v>0</v>
      </c>
      <c r="AB127" s="184">
        <f t="shared" si="86"/>
        <v>0</v>
      </c>
      <c r="AC127" s="184">
        <f t="shared" si="86"/>
        <v>0</v>
      </c>
      <c r="AD127" s="189">
        <f t="shared" si="84"/>
        <v>0</v>
      </c>
    </row>
    <row r="128" spans="1:30" ht="18" thickBot="1">
      <c r="A128" s="160"/>
      <c r="B128" s="161"/>
      <c r="C128" s="209"/>
      <c r="D128" s="209"/>
      <c r="E128" s="209"/>
      <c r="F128" s="209"/>
      <c r="G128" s="209"/>
      <c r="H128" s="209"/>
      <c r="I128" s="209"/>
      <c r="J128" s="209"/>
      <c r="K128" s="209"/>
      <c r="L128" s="209"/>
      <c r="M128" s="209"/>
      <c r="N128" s="209"/>
      <c r="O128" s="185"/>
      <c r="P128" s="160"/>
      <c r="Q128" s="161"/>
      <c r="R128" s="209"/>
      <c r="S128" s="209"/>
      <c r="T128" s="209"/>
      <c r="U128" s="209"/>
      <c r="V128" s="209"/>
      <c r="W128" s="209"/>
      <c r="X128" s="209"/>
      <c r="Y128" s="209"/>
      <c r="Z128" s="209"/>
      <c r="AA128" s="209"/>
      <c r="AB128" s="209"/>
      <c r="AC128" s="209"/>
      <c r="AD128" s="185"/>
    </row>
    <row r="129" spans="1:30" ht="18" thickBot="1">
      <c r="A129" s="210" t="s">
        <v>58</v>
      </c>
      <c r="B129" s="211"/>
      <c r="C129" s="212">
        <f t="shared" ref="C129:N129" si="87">+C113</f>
        <v>26725</v>
      </c>
      <c r="D129" s="212">
        <f t="shared" si="87"/>
        <v>6546.6666666666679</v>
      </c>
      <c r="E129" s="212">
        <f t="shared" si="87"/>
        <v>120764.58333333334</v>
      </c>
      <c r="F129" s="212">
        <f t="shared" si="87"/>
        <v>113273.58333333334</v>
      </c>
      <c r="G129" s="212">
        <f t="shared" si="87"/>
        <v>105267.58333333334</v>
      </c>
      <c r="H129" s="212">
        <f t="shared" si="87"/>
        <v>95147.583333333343</v>
      </c>
      <c r="I129" s="212">
        <f t="shared" si="87"/>
        <v>85017.583333333343</v>
      </c>
      <c r="J129" s="212">
        <f t="shared" si="87"/>
        <v>77127.583333333343</v>
      </c>
      <c r="K129" s="212">
        <f t="shared" si="87"/>
        <v>69237.583333333343</v>
      </c>
      <c r="L129" s="212">
        <f t="shared" si="87"/>
        <v>61347.583333333343</v>
      </c>
      <c r="M129" s="212">
        <f t="shared" si="87"/>
        <v>53457.583333333343</v>
      </c>
      <c r="N129" s="213">
        <f t="shared" si="87"/>
        <v>52442.583333333343</v>
      </c>
      <c r="O129" s="186"/>
      <c r="P129" s="210" t="s">
        <v>58</v>
      </c>
      <c r="Q129" s="211"/>
      <c r="R129" s="212">
        <f t="shared" ref="R129:AC129" si="88">+R113</f>
        <v>31456.333333333343</v>
      </c>
      <c r="S129" s="212">
        <f t="shared" si="88"/>
        <v>10270.083333333343</v>
      </c>
      <c r="T129" s="212">
        <f t="shared" si="88"/>
        <v>117842.58333333334</v>
      </c>
      <c r="U129" s="212">
        <f t="shared" si="88"/>
        <v>111815.08333333334</v>
      </c>
      <c r="V129" s="212">
        <f t="shared" si="88"/>
        <v>101947.58333333334</v>
      </c>
      <c r="W129" s="212">
        <f t="shared" si="88"/>
        <v>92520.083333333343</v>
      </c>
      <c r="X129" s="212">
        <f t="shared" si="88"/>
        <v>83092.583333333343</v>
      </c>
      <c r="Y129" s="212">
        <f t="shared" si="88"/>
        <v>73665.083333333343</v>
      </c>
      <c r="Z129" s="212">
        <f t="shared" si="88"/>
        <v>64237.583333333343</v>
      </c>
      <c r="AA129" s="212">
        <f t="shared" si="88"/>
        <v>54810.083333333343</v>
      </c>
      <c r="AB129" s="212">
        <f t="shared" si="88"/>
        <v>45382.583333333343</v>
      </c>
      <c r="AC129" s="213">
        <f t="shared" si="88"/>
        <v>36043.833333333343</v>
      </c>
      <c r="AD129" s="186"/>
    </row>
    <row r="130" spans="1:30">
      <c r="A130" s="17"/>
      <c r="B130" s="13"/>
      <c r="C130" s="31"/>
      <c r="D130" s="31"/>
      <c r="E130" s="31"/>
      <c r="F130" s="31"/>
      <c r="G130" s="31"/>
      <c r="H130" s="31"/>
      <c r="I130" s="31"/>
      <c r="J130" s="31"/>
      <c r="K130" s="31"/>
      <c r="L130" s="31"/>
      <c r="M130" s="31"/>
      <c r="N130" s="31"/>
      <c r="P130" s="17"/>
      <c r="Q130" s="13"/>
      <c r="R130" s="31"/>
      <c r="S130" s="31"/>
      <c r="T130" s="31"/>
      <c r="U130" s="31"/>
      <c r="V130" s="31"/>
      <c r="W130" s="31"/>
      <c r="X130" s="31"/>
      <c r="Y130" s="31"/>
      <c r="Z130" s="31"/>
      <c r="AA130" s="31"/>
      <c r="AB130" s="31"/>
      <c r="AC130" s="31"/>
    </row>
    <row r="131" spans="1:30">
      <c r="A131" s="17"/>
      <c r="B131" s="13"/>
      <c r="C131" s="31"/>
      <c r="D131" s="31"/>
      <c r="E131" s="31"/>
      <c r="F131" s="31"/>
      <c r="G131" s="31"/>
      <c r="H131" s="31"/>
      <c r="I131" s="31"/>
      <c r="J131" s="31"/>
      <c r="K131" s="31"/>
      <c r="L131" s="31"/>
      <c r="M131" s="31"/>
      <c r="N131" s="31"/>
      <c r="P131" s="17"/>
      <c r="Q131" s="13"/>
      <c r="R131" s="31"/>
      <c r="S131" s="31"/>
      <c r="T131" s="31"/>
      <c r="U131" s="31"/>
      <c r="V131" s="31"/>
      <c r="W131" s="31"/>
      <c r="X131" s="31"/>
      <c r="Y131" s="31"/>
      <c r="Z131" s="31"/>
      <c r="AA131" s="31"/>
      <c r="AB131" s="31"/>
      <c r="AC131" s="31"/>
    </row>
    <row r="132" spans="1:30">
      <c r="A132" s="17"/>
      <c r="B132" s="13"/>
      <c r="C132" s="31"/>
      <c r="D132" s="31"/>
      <c r="E132" s="31"/>
      <c r="F132" s="31"/>
      <c r="G132" s="31"/>
      <c r="H132" s="31"/>
      <c r="I132" s="31"/>
      <c r="J132" s="31"/>
      <c r="K132" s="31"/>
      <c r="L132" s="31"/>
      <c r="M132" s="31"/>
      <c r="N132" s="31"/>
      <c r="P132" s="17"/>
      <c r="Q132" s="13"/>
      <c r="R132" s="31"/>
      <c r="S132" s="31"/>
      <c r="T132" s="31"/>
      <c r="U132" s="31"/>
      <c r="V132" s="31"/>
      <c r="W132" s="31"/>
      <c r="X132" s="31"/>
      <c r="Y132" s="31"/>
      <c r="Z132" s="31"/>
      <c r="AA132" s="31"/>
      <c r="AB132" s="31"/>
      <c r="AC132" s="31"/>
    </row>
    <row r="133" spans="1:30">
      <c r="A133" s="17"/>
      <c r="B133" s="13"/>
      <c r="C133" s="31"/>
      <c r="D133" s="31"/>
      <c r="E133" s="31"/>
      <c r="F133" s="31"/>
      <c r="G133" s="31"/>
      <c r="H133" s="31"/>
      <c r="I133" s="31"/>
      <c r="J133" s="31"/>
      <c r="K133" s="31"/>
      <c r="L133" s="31"/>
      <c r="M133" s="31"/>
      <c r="N133" s="31"/>
      <c r="P133" s="17"/>
      <c r="Q133" s="13"/>
      <c r="R133" s="31"/>
      <c r="S133" s="31"/>
      <c r="T133" s="31"/>
      <c r="U133" s="31"/>
      <c r="V133" s="31"/>
      <c r="W133" s="31"/>
      <c r="X133" s="31"/>
      <c r="Y133" s="31"/>
      <c r="Z133" s="31"/>
      <c r="AA133" s="31"/>
      <c r="AB133" s="31"/>
      <c r="AC133" s="31"/>
    </row>
    <row r="134" spans="1:30">
      <c r="A134" s="17"/>
      <c r="B134" s="13"/>
      <c r="C134" s="31"/>
      <c r="D134" s="31"/>
      <c r="E134" s="31"/>
      <c r="F134" s="31"/>
      <c r="G134" s="31"/>
      <c r="H134" s="31"/>
      <c r="I134" s="31"/>
      <c r="J134" s="31"/>
      <c r="K134" s="31"/>
      <c r="L134" s="31"/>
      <c r="M134" s="31"/>
      <c r="N134" s="31"/>
      <c r="P134" s="17"/>
      <c r="Q134" s="13"/>
      <c r="R134" s="31"/>
      <c r="S134" s="31"/>
      <c r="T134" s="31"/>
      <c r="U134" s="31"/>
      <c r="V134" s="31"/>
      <c r="W134" s="31"/>
      <c r="X134" s="31"/>
      <c r="Y134" s="31"/>
      <c r="Z134" s="31"/>
      <c r="AA134" s="31"/>
      <c r="AB134" s="31"/>
      <c r="AC134" s="31"/>
    </row>
    <row r="135" spans="1:30">
      <c r="A135" s="17"/>
      <c r="B135" s="13"/>
      <c r="C135" s="31"/>
      <c r="D135" s="31"/>
      <c r="E135" s="31"/>
      <c r="F135" s="31"/>
      <c r="G135" s="31"/>
      <c r="H135" s="31"/>
      <c r="I135" s="31"/>
      <c r="J135" s="31"/>
      <c r="K135" s="31"/>
      <c r="L135" s="31"/>
      <c r="M135" s="31"/>
      <c r="N135" s="31"/>
      <c r="P135" s="17"/>
      <c r="Q135" s="13"/>
      <c r="R135" s="31"/>
      <c r="S135" s="31"/>
      <c r="T135" s="31"/>
      <c r="U135" s="31"/>
      <c r="V135" s="31"/>
      <c r="W135" s="31"/>
      <c r="X135" s="31"/>
      <c r="Y135" s="31"/>
      <c r="Z135" s="31"/>
      <c r="AA135" s="31"/>
      <c r="AB135" s="31"/>
      <c r="AC135" s="31"/>
    </row>
    <row r="136" spans="1:30">
      <c r="A136" s="17"/>
      <c r="B136" s="13"/>
      <c r="C136" s="31"/>
      <c r="D136" s="31"/>
      <c r="E136" s="31"/>
      <c r="F136" s="31"/>
      <c r="G136" s="31"/>
      <c r="H136" s="31"/>
      <c r="I136" s="31"/>
      <c r="J136" s="31"/>
      <c r="K136" s="31"/>
      <c r="L136" s="31"/>
      <c r="M136" s="31"/>
      <c r="N136" s="31"/>
      <c r="P136" s="17"/>
      <c r="Q136" s="13"/>
      <c r="R136" s="31"/>
      <c r="S136" s="31"/>
      <c r="T136" s="31"/>
      <c r="U136" s="31"/>
      <c r="V136" s="31"/>
      <c r="W136" s="31"/>
      <c r="X136" s="31"/>
      <c r="Y136" s="31"/>
      <c r="Z136" s="31"/>
      <c r="AA136" s="31"/>
      <c r="AB136" s="31"/>
      <c r="AC136" s="31"/>
    </row>
    <row r="137" spans="1:30">
      <c r="A137" s="17"/>
      <c r="B137" s="13"/>
      <c r="C137" s="31"/>
      <c r="D137" s="31"/>
      <c r="E137" s="31"/>
      <c r="F137" s="31"/>
      <c r="G137" s="31"/>
      <c r="H137" s="31"/>
      <c r="I137" s="31"/>
      <c r="J137" s="31"/>
      <c r="K137" s="31"/>
      <c r="L137" s="31"/>
      <c r="M137" s="31"/>
      <c r="N137" s="31"/>
      <c r="P137" s="17"/>
      <c r="Q137" s="13"/>
      <c r="R137" s="31"/>
      <c r="S137" s="31"/>
      <c r="T137" s="31"/>
      <c r="U137" s="31"/>
      <c r="V137" s="31"/>
      <c r="W137" s="31"/>
      <c r="X137" s="31"/>
      <c r="Y137" s="31"/>
      <c r="Z137" s="31"/>
      <c r="AA137" s="31"/>
      <c r="AB137" s="31"/>
      <c r="AC137" s="31"/>
    </row>
    <row r="138" spans="1:30">
      <c r="A138" s="17"/>
      <c r="B138" s="13"/>
      <c r="C138" s="31"/>
      <c r="D138" s="31"/>
      <c r="E138" s="31"/>
      <c r="F138" s="31"/>
      <c r="G138" s="31"/>
      <c r="H138" s="31"/>
      <c r="I138" s="31"/>
      <c r="J138" s="31"/>
      <c r="K138" s="31"/>
      <c r="L138" s="31"/>
      <c r="M138" s="31"/>
      <c r="N138" s="31"/>
      <c r="P138" s="17"/>
      <c r="Q138" s="13"/>
      <c r="R138" s="31"/>
      <c r="S138" s="31"/>
      <c r="T138" s="31"/>
      <c r="U138" s="31"/>
      <c r="V138" s="31"/>
      <c r="W138" s="31"/>
      <c r="X138" s="31"/>
      <c r="Y138" s="31"/>
      <c r="Z138" s="31"/>
      <c r="AA138" s="31"/>
      <c r="AB138" s="31"/>
      <c r="AC138" s="31"/>
    </row>
    <row r="139" spans="1:30">
      <c r="A139" s="17"/>
      <c r="B139" s="13"/>
      <c r="C139" s="31"/>
      <c r="D139" s="31"/>
      <c r="E139" s="31"/>
      <c r="F139" s="31"/>
      <c r="G139" s="31"/>
      <c r="H139" s="31"/>
      <c r="I139" s="31"/>
      <c r="J139" s="31"/>
      <c r="K139" s="31"/>
      <c r="L139" s="31"/>
      <c r="M139" s="31"/>
      <c r="N139" s="31"/>
      <c r="P139" s="17"/>
      <c r="Q139" s="13"/>
      <c r="R139" s="31"/>
      <c r="S139" s="31"/>
      <c r="T139" s="31"/>
      <c r="U139" s="31"/>
      <c r="V139" s="31"/>
      <c r="W139" s="31"/>
      <c r="X139" s="31"/>
      <c r="Y139" s="31"/>
      <c r="Z139" s="31"/>
      <c r="AA139" s="31"/>
      <c r="AB139" s="31"/>
      <c r="AC139" s="31"/>
    </row>
    <row r="140" spans="1:30">
      <c r="A140" s="17"/>
      <c r="B140" s="13"/>
      <c r="C140" s="31"/>
      <c r="D140" s="31"/>
      <c r="E140" s="31"/>
      <c r="F140" s="31"/>
      <c r="G140" s="31"/>
      <c r="H140" s="31"/>
      <c r="I140" s="31"/>
      <c r="J140" s="31"/>
      <c r="K140" s="31"/>
      <c r="L140" s="31"/>
      <c r="M140" s="31"/>
      <c r="N140" s="31"/>
      <c r="P140" s="17"/>
      <c r="Q140" s="13"/>
      <c r="R140" s="31"/>
      <c r="S140" s="31"/>
      <c r="T140" s="31"/>
      <c r="U140" s="31"/>
      <c r="V140" s="31"/>
      <c r="W140" s="31"/>
      <c r="X140" s="31"/>
      <c r="Y140" s="31"/>
      <c r="Z140" s="31"/>
      <c r="AA140" s="31"/>
      <c r="AB140" s="31"/>
      <c r="AC140" s="31"/>
    </row>
    <row r="141" spans="1:30">
      <c r="A141" s="17"/>
      <c r="B141" s="13"/>
      <c r="C141" s="31"/>
      <c r="D141" s="31"/>
      <c r="E141" s="31"/>
      <c r="F141" s="31"/>
      <c r="G141" s="31"/>
      <c r="H141" s="31"/>
      <c r="I141" s="31"/>
      <c r="J141" s="31"/>
      <c r="K141" s="31"/>
      <c r="L141" s="31"/>
      <c r="M141" s="31"/>
      <c r="N141" s="31"/>
      <c r="P141" s="17"/>
      <c r="Q141" s="13"/>
      <c r="R141" s="31"/>
      <c r="S141" s="31"/>
      <c r="T141" s="31"/>
      <c r="U141" s="31"/>
      <c r="V141" s="31"/>
      <c r="W141" s="31"/>
      <c r="X141" s="31"/>
      <c r="Y141" s="31"/>
      <c r="Z141" s="31"/>
      <c r="AA141" s="31"/>
      <c r="AB141" s="31"/>
      <c r="AC141" s="31"/>
    </row>
    <row r="142" spans="1:30">
      <c r="A142" s="17"/>
      <c r="B142" s="13"/>
      <c r="C142" s="31"/>
      <c r="D142" s="31"/>
      <c r="E142" s="31"/>
      <c r="F142" s="31"/>
      <c r="G142" s="31"/>
      <c r="H142" s="31"/>
      <c r="I142" s="31"/>
      <c r="J142" s="31"/>
      <c r="K142" s="31"/>
      <c r="L142" s="31"/>
      <c r="M142" s="31"/>
      <c r="N142" s="31"/>
      <c r="P142" s="17"/>
      <c r="Q142" s="13"/>
      <c r="R142" s="31"/>
      <c r="S142" s="31"/>
      <c r="T142" s="31"/>
      <c r="U142" s="31"/>
      <c r="V142" s="31"/>
      <c r="W142" s="31"/>
      <c r="X142" s="31"/>
      <c r="Y142" s="31"/>
      <c r="Z142" s="31"/>
      <c r="AA142" s="31"/>
      <c r="AB142" s="31"/>
      <c r="AC142" s="31"/>
    </row>
    <row r="143" spans="1:30">
      <c r="A143" s="17"/>
      <c r="B143" s="13"/>
      <c r="C143" s="31"/>
      <c r="D143" s="31"/>
      <c r="E143" s="31"/>
      <c r="F143" s="31"/>
      <c r="G143" s="31"/>
      <c r="H143" s="31"/>
      <c r="I143" s="31"/>
      <c r="J143" s="31"/>
      <c r="K143" s="31"/>
      <c r="L143" s="31"/>
      <c r="M143" s="31"/>
      <c r="N143" s="31"/>
      <c r="P143" s="17"/>
      <c r="Q143" s="13"/>
      <c r="R143" s="31"/>
      <c r="S143" s="31"/>
      <c r="T143" s="31"/>
      <c r="U143" s="31"/>
      <c r="V143" s="31"/>
      <c r="W143" s="31"/>
      <c r="X143" s="31"/>
      <c r="Y143" s="31"/>
      <c r="Z143" s="31"/>
      <c r="AA143" s="31"/>
      <c r="AB143" s="31"/>
      <c r="AC143" s="31"/>
    </row>
    <row r="144" spans="1:30">
      <c r="A144" s="17"/>
      <c r="B144" s="13"/>
      <c r="C144" s="31"/>
      <c r="D144" s="31"/>
      <c r="E144" s="31"/>
      <c r="F144" s="31"/>
      <c r="G144" s="31"/>
      <c r="H144" s="31"/>
      <c r="I144" s="31"/>
      <c r="J144" s="31"/>
      <c r="K144" s="31"/>
      <c r="L144" s="31"/>
      <c r="M144" s="31"/>
      <c r="N144" s="31"/>
      <c r="P144" s="17"/>
      <c r="Q144" s="13"/>
      <c r="R144" s="31"/>
      <c r="S144" s="31"/>
      <c r="T144" s="31"/>
      <c r="U144" s="31"/>
      <c r="V144" s="31"/>
      <c r="W144" s="31"/>
      <c r="X144" s="31"/>
      <c r="Y144" s="31"/>
      <c r="Z144" s="31"/>
      <c r="AA144" s="31"/>
      <c r="AB144" s="31"/>
      <c r="AC144" s="31"/>
    </row>
    <row r="145" spans="1:29">
      <c r="A145" s="17"/>
      <c r="B145" s="13"/>
      <c r="C145" s="31"/>
      <c r="D145" s="31"/>
      <c r="E145" s="31"/>
      <c r="F145" s="31"/>
      <c r="G145" s="31"/>
      <c r="H145" s="31"/>
      <c r="I145" s="31"/>
      <c r="J145" s="31"/>
      <c r="K145" s="31"/>
      <c r="L145" s="31"/>
      <c r="M145" s="31"/>
      <c r="N145" s="31"/>
      <c r="P145" s="17"/>
      <c r="Q145" s="13"/>
      <c r="R145" s="31"/>
      <c r="S145" s="31"/>
      <c r="T145" s="31"/>
      <c r="U145" s="31"/>
      <c r="V145" s="31"/>
      <c r="W145" s="31"/>
      <c r="X145" s="31"/>
      <c r="Y145" s="31"/>
      <c r="Z145" s="31"/>
      <c r="AA145" s="31"/>
      <c r="AB145" s="31"/>
      <c r="AC145" s="31"/>
    </row>
    <row r="146" spans="1:29">
      <c r="A146" s="17"/>
      <c r="B146" s="13"/>
      <c r="C146" s="31"/>
      <c r="D146" s="31"/>
      <c r="E146" s="31"/>
      <c r="F146" s="31"/>
      <c r="G146" s="31"/>
      <c r="H146" s="31"/>
      <c r="I146" s="31"/>
      <c r="J146" s="31"/>
      <c r="K146" s="31"/>
      <c r="L146" s="31"/>
      <c r="M146" s="31"/>
      <c r="N146" s="31"/>
      <c r="P146" s="17"/>
      <c r="Q146" s="13"/>
      <c r="R146" s="31"/>
      <c r="S146" s="31"/>
      <c r="T146" s="31"/>
      <c r="U146" s="31"/>
      <c r="V146" s="31"/>
      <c r="W146" s="31"/>
      <c r="X146" s="31"/>
      <c r="Y146" s="31"/>
      <c r="Z146" s="31"/>
      <c r="AA146" s="31"/>
      <c r="AB146" s="31"/>
      <c r="AC146" s="31"/>
    </row>
    <row r="147" spans="1:29">
      <c r="A147" s="17"/>
      <c r="B147" s="13"/>
      <c r="C147" s="31"/>
      <c r="D147" s="31"/>
      <c r="E147" s="31"/>
      <c r="F147" s="31"/>
      <c r="G147" s="31"/>
      <c r="H147" s="31"/>
      <c r="I147" s="31"/>
      <c r="J147" s="31"/>
      <c r="K147" s="31"/>
      <c r="L147" s="31"/>
      <c r="M147" s="31"/>
      <c r="N147" s="31"/>
      <c r="P147" s="17"/>
      <c r="Q147" s="13"/>
      <c r="R147" s="31"/>
      <c r="S147" s="31"/>
      <c r="T147" s="31"/>
      <c r="U147" s="31"/>
      <c r="V147" s="31"/>
      <c r="W147" s="31"/>
      <c r="X147" s="31"/>
      <c r="Y147" s="31"/>
      <c r="Z147" s="31"/>
      <c r="AA147" s="31"/>
      <c r="AB147" s="31"/>
      <c r="AC147" s="31"/>
    </row>
    <row r="148" spans="1:29">
      <c r="A148" s="17"/>
      <c r="B148" s="13"/>
      <c r="C148" s="31"/>
      <c r="D148" s="31"/>
      <c r="E148" s="31"/>
      <c r="F148" s="31"/>
      <c r="G148" s="31"/>
      <c r="H148" s="31"/>
      <c r="I148" s="31"/>
      <c r="J148" s="31"/>
      <c r="K148" s="31"/>
      <c r="L148" s="31"/>
      <c r="M148" s="31"/>
      <c r="N148" s="31"/>
      <c r="P148" s="17"/>
      <c r="Q148" s="13"/>
      <c r="R148" s="31"/>
      <c r="S148" s="31"/>
      <c r="T148" s="31"/>
      <c r="U148" s="31"/>
      <c r="V148" s="31"/>
      <c r="W148" s="31"/>
      <c r="X148" s="31"/>
      <c r="Y148" s="31"/>
      <c r="Z148" s="31"/>
      <c r="AA148" s="31"/>
      <c r="AB148" s="31"/>
      <c r="AC148" s="31"/>
    </row>
    <row r="149" spans="1:29">
      <c r="A149" s="17"/>
      <c r="B149" s="13"/>
      <c r="C149" s="31"/>
      <c r="D149" s="31"/>
      <c r="E149" s="31"/>
      <c r="F149" s="31"/>
      <c r="G149" s="31"/>
      <c r="H149" s="31"/>
      <c r="I149" s="31"/>
      <c r="J149" s="31"/>
      <c r="K149" s="31"/>
      <c r="L149" s="31"/>
      <c r="M149" s="31"/>
      <c r="N149" s="31"/>
      <c r="P149" s="17"/>
      <c r="Q149" s="13"/>
      <c r="R149" s="31"/>
      <c r="S149" s="31"/>
      <c r="T149" s="31"/>
      <c r="U149" s="31"/>
      <c r="V149" s="31"/>
      <c r="W149" s="31"/>
      <c r="X149" s="31"/>
      <c r="Y149" s="31"/>
      <c r="Z149" s="31"/>
      <c r="AA149" s="31"/>
      <c r="AB149" s="31"/>
      <c r="AC149" s="31"/>
    </row>
    <row r="150" spans="1:29">
      <c r="A150" s="17"/>
      <c r="B150" s="13"/>
      <c r="C150" s="31"/>
      <c r="D150" s="31"/>
      <c r="E150" s="31"/>
      <c r="F150" s="31"/>
      <c r="G150" s="31"/>
      <c r="H150" s="31"/>
      <c r="I150" s="31"/>
      <c r="J150" s="31"/>
      <c r="K150" s="31"/>
      <c r="L150" s="31"/>
      <c r="M150" s="31"/>
      <c r="N150" s="31"/>
      <c r="P150" s="17"/>
      <c r="Q150" s="13"/>
      <c r="R150" s="31"/>
      <c r="S150" s="31"/>
      <c r="T150" s="31"/>
      <c r="U150" s="31"/>
      <c r="V150" s="31"/>
      <c r="W150" s="31"/>
      <c r="X150" s="31"/>
      <c r="Y150" s="31"/>
      <c r="Z150" s="31"/>
      <c r="AA150" s="31"/>
      <c r="AB150" s="31"/>
      <c r="AC150" s="31"/>
    </row>
    <row r="151" spans="1:29">
      <c r="A151" s="17"/>
      <c r="B151" s="13"/>
      <c r="C151" s="31"/>
      <c r="D151" s="31"/>
      <c r="E151" s="31"/>
      <c r="F151" s="31"/>
      <c r="G151" s="31"/>
      <c r="H151" s="31"/>
      <c r="I151" s="31"/>
      <c r="J151" s="31"/>
      <c r="K151" s="31"/>
      <c r="L151" s="31"/>
      <c r="M151" s="31"/>
      <c r="N151" s="31"/>
      <c r="P151" s="17"/>
      <c r="Q151" s="13"/>
      <c r="R151" s="31"/>
      <c r="S151" s="31"/>
      <c r="T151" s="31"/>
      <c r="U151" s="31"/>
      <c r="V151" s="31"/>
      <c r="W151" s="31"/>
      <c r="X151" s="31"/>
      <c r="Y151" s="31"/>
      <c r="Z151" s="31"/>
      <c r="AA151" s="31"/>
      <c r="AB151" s="31"/>
      <c r="AC151" s="31"/>
    </row>
    <row r="152" spans="1:29">
      <c r="A152" s="17"/>
      <c r="B152" s="13"/>
      <c r="C152" s="31"/>
      <c r="D152" s="31"/>
      <c r="E152" s="31"/>
      <c r="F152" s="31"/>
      <c r="G152" s="31"/>
      <c r="H152" s="31"/>
      <c r="I152" s="31"/>
      <c r="J152" s="31"/>
      <c r="K152" s="31"/>
      <c r="L152" s="31"/>
      <c r="M152" s="31"/>
      <c r="N152" s="31"/>
      <c r="P152" s="17"/>
      <c r="Q152" s="13"/>
      <c r="R152" s="31"/>
      <c r="S152" s="31"/>
      <c r="T152" s="31"/>
      <c r="U152" s="31"/>
      <c r="V152" s="31"/>
      <c r="W152" s="31"/>
      <c r="X152" s="31"/>
      <c r="Y152" s="31"/>
      <c r="Z152" s="31"/>
      <c r="AA152" s="31"/>
      <c r="AB152" s="31"/>
      <c r="AC152" s="31"/>
    </row>
    <row r="153" spans="1:29">
      <c r="A153" s="17"/>
      <c r="B153" s="13"/>
      <c r="C153" s="31"/>
      <c r="D153" s="31"/>
      <c r="E153" s="31"/>
      <c r="F153" s="31"/>
      <c r="G153" s="31"/>
      <c r="H153" s="31"/>
      <c r="I153" s="31"/>
      <c r="J153" s="31"/>
      <c r="K153" s="31"/>
      <c r="L153" s="31"/>
      <c r="M153" s="31"/>
      <c r="N153" s="31"/>
      <c r="P153" s="17"/>
      <c r="Q153" s="13"/>
      <c r="R153" s="31"/>
      <c r="S153" s="31"/>
      <c r="T153" s="31"/>
      <c r="U153" s="31"/>
      <c r="V153" s="31"/>
      <c r="W153" s="31"/>
      <c r="X153" s="31"/>
      <c r="Y153" s="31"/>
      <c r="Z153" s="31"/>
      <c r="AA153" s="31"/>
      <c r="AB153" s="31"/>
      <c r="AC153" s="31"/>
    </row>
    <row r="154" spans="1:29">
      <c r="A154" s="17"/>
      <c r="B154" s="13"/>
      <c r="C154" s="31"/>
      <c r="D154" s="31"/>
      <c r="E154" s="31"/>
      <c r="F154" s="31"/>
      <c r="G154" s="31"/>
      <c r="H154" s="31"/>
      <c r="I154" s="31"/>
      <c r="J154" s="31"/>
      <c r="K154" s="31"/>
      <c r="L154" s="31"/>
      <c r="M154" s="31"/>
      <c r="N154" s="31"/>
      <c r="P154" s="17"/>
      <c r="Q154" s="13"/>
      <c r="R154" s="31"/>
      <c r="S154" s="31"/>
      <c r="T154" s="31"/>
      <c r="U154" s="31"/>
      <c r="V154" s="31"/>
      <c r="W154" s="31"/>
      <c r="X154" s="31"/>
      <c r="Y154" s="31"/>
      <c r="Z154" s="31"/>
      <c r="AA154" s="31"/>
      <c r="AB154" s="31"/>
      <c r="AC154" s="31"/>
    </row>
    <row r="155" spans="1:29">
      <c r="A155" s="17"/>
      <c r="B155" s="13"/>
      <c r="C155" s="31"/>
      <c r="D155" s="31"/>
      <c r="E155" s="31"/>
      <c r="F155" s="31"/>
      <c r="G155" s="31"/>
      <c r="H155" s="31"/>
      <c r="I155" s="31"/>
      <c r="J155" s="31"/>
      <c r="K155" s="31"/>
      <c r="L155" s="31"/>
      <c r="M155" s="31"/>
      <c r="N155" s="31"/>
      <c r="P155" s="17"/>
      <c r="Q155" s="13"/>
      <c r="R155" s="31"/>
      <c r="S155" s="31"/>
      <c r="T155" s="31"/>
      <c r="U155" s="31"/>
      <c r="V155" s="31"/>
      <c r="W155" s="31"/>
      <c r="X155" s="31"/>
      <c r="Y155" s="31"/>
      <c r="Z155" s="31"/>
      <c r="AA155" s="31"/>
      <c r="AB155" s="31"/>
      <c r="AC155" s="31"/>
    </row>
    <row r="156" spans="1:29">
      <c r="A156" s="17"/>
      <c r="B156" s="13"/>
      <c r="C156" s="31"/>
      <c r="D156" s="31"/>
      <c r="E156" s="31"/>
      <c r="F156" s="31"/>
      <c r="G156" s="31"/>
      <c r="H156" s="31"/>
      <c r="I156" s="31"/>
      <c r="J156" s="31"/>
      <c r="K156" s="31"/>
      <c r="L156" s="31"/>
      <c r="M156" s="31"/>
      <c r="N156" s="31"/>
      <c r="P156" s="17"/>
      <c r="Q156" s="13"/>
      <c r="R156" s="31"/>
      <c r="S156" s="31"/>
      <c r="T156" s="31"/>
      <c r="U156" s="31"/>
      <c r="V156" s="31"/>
      <c r="W156" s="31"/>
      <c r="X156" s="31"/>
      <c r="Y156" s="31"/>
      <c r="Z156" s="31"/>
      <c r="AA156" s="31"/>
      <c r="AB156" s="31"/>
      <c r="AC156" s="31"/>
    </row>
    <row r="157" spans="1:29">
      <c r="A157" s="17"/>
      <c r="B157" s="13"/>
      <c r="C157" s="31"/>
      <c r="D157" s="31"/>
      <c r="E157" s="31"/>
      <c r="F157" s="31"/>
      <c r="G157" s="31"/>
      <c r="H157" s="31"/>
      <c r="I157" s="31"/>
      <c r="J157" s="31"/>
      <c r="K157" s="31"/>
      <c r="L157" s="31"/>
      <c r="M157" s="31"/>
      <c r="N157" s="31"/>
      <c r="P157" s="17"/>
      <c r="Q157" s="13"/>
      <c r="R157" s="31"/>
      <c r="S157" s="31"/>
      <c r="T157" s="31"/>
      <c r="U157" s="31"/>
      <c r="V157" s="31"/>
      <c r="W157" s="31"/>
      <c r="X157" s="31"/>
      <c r="Y157" s="31"/>
      <c r="Z157" s="31"/>
      <c r="AA157" s="31"/>
      <c r="AB157" s="31"/>
      <c r="AC157" s="31"/>
    </row>
    <row r="158" spans="1:29">
      <c r="A158" s="17"/>
      <c r="B158" s="13"/>
      <c r="C158" s="31"/>
      <c r="D158" s="31"/>
      <c r="E158" s="31"/>
      <c r="F158" s="31"/>
      <c r="G158" s="31"/>
      <c r="H158" s="31"/>
      <c r="I158" s="31"/>
      <c r="J158" s="31"/>
      <c r="K158" s="31"/>
      <c r="L158" s="31"/>
      <c r="M158" s="31"/>
      <c r="N158" s="31"/>
      <c r="P158" s="17"/>
      <c r="Q158" s="13"/>
      <c r="R158" s="31"/>
      <c r="S158" s="31"/>
      <c r="T158" s="31"/>
      <c r="U158" s="31"/>
      <c r="V158" s="31"/>
      <c r="W158" s="31"/>
      <c r="X158" s="31"/>
      <c r="Y158" s="31"/>
      <c r="Z158" s="31"/>
      <c r="AA158" s="31"/>
      <c r="AB158" s="31"/>
      <c r="AC158" s="31"/>
    </row>
    <row r="159" spans="1:29">
      <c r="A159" s="17"/>
      <c r="B159" s="13"/>
      <c r="C159" s="31"/>
      <c r="D159" s="31"/>
      <c r="E159" s="31"/>
      <c r="F159" s="31"/>
      <c r="G159" s="31"/>
      <c r="H159" s="31"/>
      <c r="I159" s="31"/>
      <c r="J159" s="31"/>
      <c r="K159" s="31"/>
      <c r="L159" s="31"/>
      <c r="M159" s="31"/>
      <c r="N159" s="31"/>
      <c r="P159" s="17"/>
      <c r="Q159" s="13"/>
      <c r="R159" s="31"/>
      <c r="S159" s="31"/>
      <c r="T159" s="31"/>
      <c r="U159" s="31"/>
      <c r="V159" s="31"/>
      <c r="W159" s="31"/>
      <c r="X159" s="31"/>
      <c r="Y159" s="31"/>
      <c r="Z159" s="31"/>
      <c r="AA159" s="31"/>
      <c r="AB159" s="31"/>
      <c r="AC159" s="31"/>
    </row>
    <row r="160" spans="1:29">
      <c r="A160" s="17"/>
      <c r="B160" s="13"/>
      <c r="C160" s="31"/>
      <c r="D160" s="31"/>
      <c r="E160" s="31"/>
      <c r="F160" s="31"/>
      <c r="G160" s="31"/>
      <c r="H160" s="31"/>
      <c r="I160" s="31"/>
      <c r="J160" s="31"/>
      <c r="K160" s="31"/>
      <c r="L160" s="31"/>
      <c r="M160" s="31"/>
      <c r="N160" s="31"/>
      <c r="P160" s="17"/>
      <c r="Q160" s="13"/>
      <c r="R160" s="31"/>
      <c r="S160" s="31"/>
      <c r="T160" s="31"/>
      <c r="U160" s="31"/>
      <c r="V160" s="31"/>
      <c r="W160" s="31"/>
      <c r="X160" s="31"/>
      <c r="Y160" s="31"/>
      <c r="Z160" s="31"/>
      <c r="AA160" s="31"/>
      <c r="AB160" s="31"/>
      <c r="AC160" s="31"/>
    </row>
    <row r="161" spans="1:30">
      <c r="A161" s="17"/>
      <c r="B161" s="13"/>
      <c r="C161" s="31"/>
      <c r="D161" s="31"/>
      <c r="E161" s="31"/>
      <c r="F161" s="31"/>
      <c r="G161" s="31"/>
      <c r="H161" s="31"/>
      <c r="I161" s="31"/>
      <c r="J161" s="31"/>
      <c r="K161" s="31"/>
      <c r="L161" s="31"/>
      <c r="M161" s="31"/>
      <c r="N161" s="31"/>
      <c r="P161" s="17"/>
      <c r="Q161" s="13"/>
      <c r="R161" s="31"/>
      <c r="S161" s="31"/>
      <c r="T161" s="31"/>
      <c r="U161" s="31"/>
      <c r="V161" s="31"/>
      <c r="W161" s="31"/>
      <c r="X161" s="31"/>
      <c r="Y161" s="31"/>
      <c r="Z161" s="31"/>
      <c r="AA161" s="31"/>
      <c r="AB161" s="31"/>
      <c r="AC161" s="31"/>
    </row>
    <row r="162" spans="1:30">
      <c r="A162" s="17"/>
      <c r="B162" s="13"/>
      <c r="C162" s="31"/>
      <c r="D162" s="31"/>
      <c r="E162" s="31"/>
      <c r="F162" s="31"/>
      <c r="G162" s="31"/>
      <c r="H162" s="31"/>
      <c r="I162" s="31"/>
      <c r="J162" s="31"/>
      <c r="K162" s="31"/>
      <c r="L162" s="31"/>
      <c r="M162" s="31"/>
      <c r="N162" s="31"/>
      <c r="P162" s="17"/>
      <c r="Q162" s="13"/>
      <c r="R162" s="31"/>
      <c r="S162" s="31"/>
      <c r="T162" s="31"/>
      <c r="U162" s="31"/>
      <c r="V162" s="31"/>
      <c r="W162" s="31"/>
      <c r="X162" s="31"/>
      <c r="Y162" s="31"/>
      <c r="Z162" s="31"/>
      <c r="AA162" s="31"/>
      <c r="AB162" s="31"/>
      <c r="AC162" s="31"/>
    </row>
    <row r="163" spans="1:30">
      <c r="A163" s="17"/>
      <c r="B163" s="13"/>
      <c r="C163" s="31"/>
      <c r="D163" s="31"/>
      <c r="E163" s="31"/>
      <c r="F163" s="31"/>
      <c r="G163" s="31"/>
      <c r="H163" s="31"/>
      <c r="I163" s="31"/>
      <c r="J163" s="31"/>
      <c r="K163" s="31"/>
      <c r="L163" s="31"/>
      <c r="M163" s="31"/>
      <c r="N163" s="31"/>
      <c r="P163" s="17"/>
      <c r="Q163" s="13"/>
      <c r="R163" s="31"/>
      <c r="S163" s="31"/>
      <c r="T163" s="31"/>
      <c r="U163" s="31"/>
      <c r="V163" s="31"/>
      <c r="W163" s="31"/>
      <c r="X163" s="31"/>
      <c r="Y163" s="31"/>
      <c r="Z163" s="31"/>
      <c r="AA163" s="31"/>
      <c r="AB163" s="31"/>
      <c r="AC163" s="31"/>
    </row>
    <row r="164" spans="1:30">
      <c r="A164" s="23" t="str">
        <f>+A1</f>
        <v>School Name</v>
      </c>
      <c r="B164" s="18"/>
      <c r="C164" s="18"/>
      <c r="D164" s="18"/>
      <c r="E164" s="18"/>
      <c r="F164" s="18"/>
      <c r="G164" s="18"/>
      <c r="H164" s="18"/>
      <c r="I164" s="18"/>
      <c r="J164" s="18"/>
      <c r="K164" s="18"/>
      <c r="L164" s="18"/>
      <c r="M164" s="18"/>
      <c r="N164" s="18"/>
      <c r="O164" s="63" t="str">
        <f>+O217</f>
        <v>Draft 1.0</v>
      </c>
      <c r="P164" s="23" t="str">
        <f>+P1</f>
        <v>School Name</v>
      </c>
      <c r="Q164" s="18"/>
      <c r="R164" s="18"/>
      <c r="S164" s="18"/>
      <c r="T164" s="18"/>
      <c r="U164" s="18"/>
      <c r="V164" s="18"/>
      <c r="W164" s="18"/>
      <c r="X164" s="18"/>
      <c r="Y164" s="18"/>
      <c r="Z164" s="18"/>
      <c r="AA164" s="18"/>
      <c r="AB164" s="18"/>
      <c r="AC164" s="18"/>
      <c r="AD164" s="63" t="str">
        <f>+AD217</f>
        <v>Draft 1.0</v>
      </c>
    </row>
    <row r="165" spans="1:30" ht="21">
      <c r="A165" s="19" t="s">
        <v>98</v>
      </c>
      <c r="B165" s="18"/>
      <c r="C165" s="18"/>
      <c r="D165" s="18"/>
      <c r="E165" s="18"/>
      <c r="F165" s="18"/>
      <c r="G165" s="18"/>
      <c r="H165" s="18"/>
      <c r="I165" s="18"/>
      <c r="J165" s="18"/>
      <c r="K165" s="18"/>
      <c r="L165" s="18"/>
      <c r="M165" s="18"/>
      <c r="N165" s="24"/>
      <c r="O165" s="18"/>
      <c r="P165" s="19" t="s">
        <v>98</v>
      </c>
      <c r="Q165" s="18"/>
      <c r="R165" s="18"/>
      <c r="S165" s="18"/>
      <c r="T165" s="18"/>
      <c r="U165" s="18"/>
      <c r="V165" s="18"/>
      <c r="W165" s="18"/>
      <c r="X165" s="18"/>
      <c r="Y165" s="18"/>
      <c r="Z165" s="18"/>
      <c r="AA165" s="18"/>
      <c r="AB165" s="18"/>
      <c r="AC165" s="24"/>
      <c r="AD165" s="18"/>
    </row>
    <row r="166" spans="1:30">
      <c r="A166" s="20">
        <f>+$A$3</f>
        <v>2015</v>
      </c>
      <c r="B166" s="17"/>
      <c r="C166" s="17"/>
      <c r="D166" s="17"/>
      <c r="E166" s="17"/>
      <c r="F166" s="17"/>
      <c r="G166" s="17"/>
      <c r="H166" s="17"/>
      <c r="I166" s="17"/>
      <c r="J166" s="17"/>
      <c r="K166" s="17"/>
      <c r="L166" s="17"/>
      <c r="M166" s="17"/>
      <c r="N166" s="17"/>
      <c r="P166" s="20">
        <f>+P219</f>
        <v>2016</v>
      </c>
      <c r="Q166" s="17"/>
      <c r="R166" s="17"/>
      <c r="S166" s="17"/>
      <c r="T166" s="17"/>
      <c r="U166" s="17"/>
      <c r="V166" s="17"/>
      <c r="W166" s="17"/>
      <c r="X166" s="17"/>
      <c r="Y166" s="17"/>
      <c r="Z166" s="17"/>
      <c r="AA166" s="17"/>
      <c r="AB166" s="17"/>
      <c r="AC166" s="17"/>
    </row>
    <row r="167" spans="1:30">
      <c r="A167" s="17"/>
      <c r="B167" s="36"/>
      <c r="C167" s="531" t="str">
        <f>IF(ISBLANK('Staff &amp; Faculty'!C$4),"",'Staff &amp; Faculty'!C$4)</f>
        <v>Month</v>
      </c>
      <c r="D167" s="531" t="str">
        <f>IF(ISBLANK('Staff &amp; Faculty'!D$4),"",'Staff &amp; Faculty'!D$4)</f>
        <v/>
      </c>
      <c r="E167" s="531" t="str">
        <f>IF(ISBLANK('Staff &amp; Faculty'!E$4),"",'Staff &amp; Faculty'!E$4)</f>
        <v/>
      </c>
      <c r="F167" s="531" t="str">
        <f>IF(ISBLANK('Staff &amp; Faculty'!F$4),"",'Staff &amp; Faculty'!F$4)</f>
        <v/>
      </c>
      <c r="G167" s="531" t="str">
        <f>IF(ISBLANK('Staff &amp; Faculty'!G$4),"",'Staff &amp; Faculty'!G$4)</f>
        <v/>
      </c>
      <c r="H167" s="531" t="str">
        <f>IF(ISBLANK('Staff &amp; Faculty'!H$4),"",'Staff &amp; Faculty'!H$4)</f>
        <v/>
      </c>
      <c r="I167" s="531" t="str">
        <f>IF(ISBLANK('Staff &amp; Faculty'!I$4),"",'Staff &amp; Faculty'!I$4)</f>
        <v/>
      </c>
      <c r="J167" s="531" t="str">
        <f>IF(ISBLANK('Staff &amp; Faculty'!J$4),"",'Staff &amp; Faculty'!J$4)</f>
        <v/>
      </c>
      <c r="K167" s="531" t="str">
        <f>IF(ISBLANK('Staff &amp; Faculty'!K$4),"",'Staff &amp; Faculty'!K$4)</f>
        <v/>
      </c>
      <c r="L167" s="531" t="str">
        <f>IF(ISBLANK('Staff &amp; Faculty'!L$4),"",'Staff &amp; Faculty'!L$4)</f>
        <v/>
      </c>
      <c r="M167" s="531" t="str">
        <f>IF(ISBLANK('Staff &amp; Faculty'!M$4),"",'Staff &amp; Faculty'!M$4)</f>
        <v/>
      </c>
      <c r="N167" s="531" t="str">
        <f>IF(ISBLANK('Staff &amp; Faculty'!N$4),"",'Staff &amp; Faculty'!N$4)</f>
        <v/>
      </c>
      <c r="P167" s="17"/>
      <c r="Q167" s="36"/>
      <c r="R167" s="531" t="str">
        <f>IF(ISBLANK('Staff &amp; Faculty'!R$4),"",'Staff &amp; Faculty'!R$4)</f>
        <v>Month</v>
      </c>
      <c r="S167" s="531" t="str">
        <f>IF(ISBLANK('Staff &amp; Faculty'!S$4),"",'Staff &amp; Faculty'!S$4)</f>
        <v/>
      </c>
      <c r="T167" s="531" t="str">
        <f>IF(ISBLANK('Staff &amp; Faculty'!T$4),"",'Staff &amp; Faculty'!T$4)</f>
        <v/>
      </c>
      <c r="U167" s="531" t="str">
        <f>IF(ISBLANK('Staff &amp; Faculty'!U$4),"",'Staff &amp; Faculty'!U$4)</f>
        <v/>
      </c>
      <c r="V167" s="531" t="str">
        <f>IF(ISBLANK('Staff &amp; Faculty'!V$4),"",'Staff &amp; Faculty'!V$4)</f>
        <v/>
      </c>
      <c r="W167" s="531" t="str">
        <f>IF(ISBLANK('Staff &amp; Faculty'!W$4),"",'Staff &amp; Faculty'!W$4)</f>
        <v/>
      </c>
      <c r="X167" s="531" t="str">
        <f>IF(ISBLANK('Staff &amp; Faculty'!X$4),"",'Staff &amp; Faculty'!X$4)</f>
        <v/>
      </c>
      <c r="Y167" s="531" t="str">
        <f>IF(ISBLANK('Staff &amp; Faculty'!Y$4),"",'Staff &amp; Faculty'!Y$4)</f>
        <v/>
      </c>
      <c r="Z167" s="531" t="str">
        <f>IF(ISBLANK('Staff &amp; Faculty'!Z$4),"",'Staff &amp; Faculty'!Z$4)</f>
        <v/>
      </c>
      <c r="AA167" s="531" t="str">
        <f>IF(ISBLANK('Staff &amp; Faculty'!AA$4),"",'Staff &amp; Faculty'!AA$4)</f>
        <v/>
      </c>
      <c r="AB167" s="531" t="str">
        <f>IF(ISBLANK('Staff &amp; Faculty'!AB$4),"",'Staff &amp; Faculty'!AB$4)</f>
        <v/>
      </c>
      <c r="AC167" s="531" t="str">
        <f>IF(ISBLANK('Staff &amp; Faculty'!AC$4),"",'Staff &amp; Faculty'!AC$4)</f>
        <v/>
      </c>
    </row>
    <row r="168" spans="1:30" ht="18" thickBot="1">
      <c r="A168" s="26"/>
      <c r="B168" s="37"/>
      <c r="C168" s="532" t="str">
        <f>+'Staff &amp; Faculty'!C$5</f>
        <v>July</v>
      </c>
      <c r="D168" s="532" t="str">
        <f>+'Staff &amp; Faculty'!D$5</f>
        <v>Aug</v>
      </c>
      <c r="E168" s="532" t="str">
        <f>+'Staff &amp; Faculty'!E$5</f>
        <v>Sept</v>
      </c>
      <c r="F168" s="532" t="str">
        <f>+'Staff &amp; Faculty'!F$5</f>
        <v>Oct</v>
      </c>
      <c r="G168" s="532" t="str">
        <f>+'Staff &amp; Faculty'!G$5</f>
        <v>Nov</v>
      </c>
      <c r="H168" s="532" t="str">
        <f>+'Staff &amp; Faculty'!H$5</f>
        <v>Dec</v>
      </c>
      <c r="I168" s="532" t="str">
        <f>+'Staff &amp; Faculty'!I$5</f>
        <v>Jan</v>
      </c>
      <c r="J168" s="532" t="str">
        <f>+'Staff &amp; Faculty'!J$5</f>
        <v>Feb</v>
      </c>
      <c r="K168" s="532" t="str">
        <f>+'Staff &amp; Faculty'!K$5</f>
        <v>March</v>
      </c>
      <c r="L168" s="532" t="str">
        <f>+'Staff &amp; Faculty'!L$5</f>
        <v>April</v>
      </c>
      <c r="M168" s="532" t="str">
        <f>+'Staff &amp; Faculty'!M$5</f>
        <v>May</v>
      </c>
      <c r="N168" s="532" t="str">
        <f>+'Staff &amp; Faculty'!N$5</f>
        <v>June</v>
      </c>
      <c r="P168" s="26"/>
      <c r="Q168" s="37"/>
      <c r="R168" s="532" t="str">
        <f>+'Staff &amp; Faculty'!R$5</f>
        <v>July</v>
      </c>
      <c r="S168" s="532" t="str">
        <f>+'Staff &amp; Faculty'!S$5</f>
        <v>Aug</v>
      </c>
      <c r="T168" s="532" t="str">
        <f>+'Staff &amp; Faculty'!T$5</f>
        <v>Sept</v>
      </c>
      <c r="U168" s="532" t="str">
        <f>+'Staff &amp; Faculty'!U$5</f>
        <v>Oct</v>
      </c>
      <c r="V168" s="532" t="str">
        <f>+'Staff &amp; Faculty'!V$5</f>
        <v>Nov</v>
      </c>
      <c r="W168" s="532" t="str">
        <f>+'Staff &amp; Faculty'!W$5</f>
        <v>Dec</v>
      </c>
      <c r="X168" s="532" t="str">
        <f>+'Staff &amp; Faculty'!X$5</f>
        <v>Jan</v>
      </c>
      <c r="Y168" s="532" t="str">
        <f>+'Staff &amp; Faculty'!Y$5</f>
        <v>Feb</v>
      </c>
      <c r="Z168" s="532" t="str">
        <f>+'Staff &amp; Faculty'!Z$5</f>
        <v>March</v>
      </c>
      <c r="AA168" s="532" t="str">
        <f>+'Staff &amp; Faculty'!AA$5</f>
        <v>April</v>
      </c>
      <c r="AB168" s="532" t="str">
        <f>+'Staff &amp; Faculty'!AB$5</f>
        <v>May</v>
      </c>
      <c r="AC168" s="532" t="str">
        <f>+'Staff &amp; Faculty'!AC$5</f>
        <v>June</v>
      </c>
    </row>
    <row r="169" spans="1:30">
      <c r="A169" s="17"/>
      <c r="B169" s="13"/>
      <c r="C169" s="31"/>
      <c r="D169" s="31"/>
      <c r="E169" s="31"/>
      <c r="F169" s="31"/>
      <c r="G169" s="31"/>
      <c r="H169" s="31"/>
      <c r="I169" s="31"/>
      <c r="J169" s="31"/>
      <c r="K169" s="31"/>
      <c r="L169" s="31"/>
      <c r="M169" s="31"/>
      <c r="N169" s="31"/>
      <c r="P169" s="17"/>
      <c r="Q169" s="13"/>
      <c r="R169" s="31"/>
      <c r="S169" s="31"/>
      <c r="T169" s="31"/>
      <c r="U169" s="31"/>
      <c r="V169" s="31"/>
      <c r="W169" s="31"/>
      <c r="X169" s="31"/>
      <c r="Y169" s="31"/>
      <c r="Z169" s="31"/>
      <c r="AA169" s="31"/>
      <c r="AB169" s="31"/>
      <c r="AC169" s="31"/>
    </row>
    <row r="170" spans="1:30">
      <c r="A170" s="17" t="s">
        <v>53</v>
      </c>
      <c r="B170" s="13"/>
      <c r="C170" s="83">
        <f t="shared" ref="C170:N170" si="89">+C29</f>
        <v>2950</v>
      </c>
      <c r="D170" s="83">
        <f t="shared" si="89"/>
        <v>37406.666666666664</v>
      </c>
      <c r="E170" s="83">
        <f t="shared" si="89"/>
        <v>38582.5</v>
      </c>
      <c r="F170" s="83">
        <f t="shared" si="89"/>
        <v>38854.5</v>
      </c>
      <c r="G170" s="83">
        <f t="shared" si="89"/>
        <v>38582.5</v>
      </c>
      <c r="H170" s="83">
        <f t="shared" si="89"/>
        <v>43082.5</v>
      </c>
      <c r="I170" s="83">
        <f t="shared" si="89"/>
        <v>38602.5</v>
      </c>
      <c r="J170" s="83">
        <f t="shared" si="89"/>
        <v>38602.5</v>
      </c>
      <c r="K170" s="83">
        <f t="shared" si="89"/>
        <v>38602.5</v>
      </c>
      <c r="L170" s="83">
        <f t="shared" si="89"/>
        <v>38602.5</v>
      </c>
      <c r="M170" s="83">
        <f t="shared" si="89"/>
        <v>38602.5</v>
      </c>
      <c r="N170" s="83">
        <f t="shared" si="89"/>
        <v>38602.5</v>
      </c>
      <c r="P170" s="17" t="str">
        <f>+A170</f>
        <v>Operating Expenses</v>
      </c>
      <c r="Q170" s="13"/>
      <c r="R170" s="83">
        <f t="shared" ref="R170:AC170" si="90">+R29</f>
        <v>3370</v>
      </c>
      <c r="S170" s="83">
        <f t="shared" si="90"/>
        <v>39002.5</v>
      </c>
      <c r="T170" s="83">
        <f t="shared" si="90"/>
        <v>39002.5</v>
      </c>
      <c r="U170" s="83">
        <f t="shared" si="90"/>
        <v>39882.5</v>
      </c>
      <c r="V170" s="83">
        <f t="shared" si="90"/>
        <v>39002.5</v>
      </c>
      <c r="W170" s="83">
        <f t="shared" si="90"/>
        <v>39002.5</v>
      </c>
      <c r="X170" s="83">
        <f t="shared" si="90"/>
        <v>39002.5</v>
      </c>
      <c r="Y170" s="83">
        <f t="shared" si="90"/>
        <v>39002.5</v>
      </c>
      <c r="Z170" s="83">
        <f t="shared" si="90"/>
        <v>39002.5</v>
      </c>
      <c r="AA170" s="83">
        <f t="shared" si="90"/>
        <v>39002.5</v>
      </c>
      <c r="AB170" s="83">
        <f t="shared" si="90"/>
        <v>39002.5</v>
      </c>
      <c r="AC170" s="83">
        <f t="shared" si="90"/>
        <v>38825</v>
      </c>
    </row>
    <row r="171" spans="1:30">
      <c r="A171" s="56" t="s">
        <v>106</v>
      </c>
      <c r="B171" s="39"/>
      <c r="C171" s="84">
        <f t="shared" ref="C171:N171" si="91">SUM(C56:C57)-SUM(B56:B57)</f>
        <v>0</v>
      </c>
      <c r="D171" s="84">
        <f t="shared" si="91"/>
        <v>0</v>
      </c>
      <c r="E171" s="84">
        <f t="shared" si="91"/>
        <v>0</v>
      </c>
      <c r="F171" s="84">
        <f t="shared" si="91"/>
        <v>0</v>
      </c>
      <c r="G171" s="84">
        <f t="shared" si="91"/>
        <v>0</v>
      </c>
      <c r="H171" s="84">
        <f t="shared" si="91"/>
        <v>0</v>
      </c>
      <c r="I171" s="84">
        <f t="shared" si="91"/>
        <v>0</v>
      </c>
      <c r="J171" s="84">
        <f t="shared" si="91"/>
        <v>0</v>
      </c>
      <c r="K171" s="84">
        <f t="shared" si="91"/>
        <v>0</v>
      </c>
      <c r="L171" s="84">
        <f t="shared" si="91"/>
        <v>0</v>
      </c>
      <c r="M171" s="84">
        <f t="shared" si="91"/>
        <v>0</v>
      </c>
      <c r="N171" s="84">
        <f t="shared" si="91"/>
        <v>0</v>
      </c>
      <c r="P171" s="17" t="str">
        <f>+A171</f>
        <v>Equipment Purchases</v>
      </c>
      <c r="Q171" s="39"/>
      <c r="R171" s="84">
        <f t="shared" ref="R171:AC171" si="92">SUM(R56:R57)-SUM(Q56:Q57)</f>
        <v>0</v>
      </c>
      <c r="S171" s="84">
        <f t="shared" si="92"/>
        <v>0</v>
      </c>
      <c r="T171" s="84">
        <f t="shared" si="92"/>
        <v>0</v>
      </c>
      <c r="U171" s="84">
        <f t="shared" si="92"/>
        <v>0</v>
      </c>
      <c r="V171" s="84">
        <f t="shared" si="92"/>
        <v>0</v>
      </c>
      <c r="W171" s="84">
        <f t="shared" si="92"/>
        <v>0</v>
      </c>
      <c r="X171" s="84">
        <f t="shared" si="92"/>
        <v>0</v>
      </c>
      <c r="Y171" s="84">
        <f t="shared" si="92"/>
        <v>0</v>
      </c>
      <c r="Z171" s="84">
        <f t="shared" si="92"/>
        <v>0</v>
      </c>
      <c r="AA171" s="84">
        <f t="shared" si="92"/>
        <v>0</v>
      </c>
      <c r="AB171" s="84">
        <f t="shared" si="92"/>
        <v>0</v>
      </c>
      <c r="AC171" s="84">
        <f t="shared" si="92"/>
        <v>0</v>
      </c>
    </row>
    <row r="172" spans="1:30">
      <c r="A172" s="153" t="s">
        <v>1</v>
      </c>
      <c r="B172" s="153"/>
      <c r="C172" s="162">
        <f t="shared" ref="C172:N172" si="93">SUM(C170:C171)</f>
        <v>2950</v>
      </c>
      <c r="D172" s="162">
        <f t="shared" si="93"/>
        <v>37406.666666666664</v>
      </c>
      <c r="E172" s="162">
        <f t="shared" si="93"/>
        <v>38582.5</v>
      </c>
      <c r="F172" s="162">
        <f t="shared" si="93"/>
        <v>38854.5</v>
      </c>
      <c r="G172" s="162">
        <f t="shared" si="93"/>
        <v>38582.5</v>
      </c>
      <c r="H172" s="162">
        <f t="shared" si="93"/>
        <v>43082.5</v>
      </c>
      <c r="I172" s="162">
        <f t="shared" si="93"/>
        <v>38602.5</v>
      </c>
      <c r="J172" s="162">
        <f t="shared" si="93"/>
        <v>38602.5</v>
      </c>
      <c r="K172" s="162">
        <f t="shared" si="93"/>
        <v>38602.5</v>
      </c>
      <c r="L172" s="162">
        <f t="shared" si="93"/>
        <v>38602.5</v>
      </c>
      <c r="M172" s="162">
        <f t="shared" si="93"/>
        <v>38602.5</v>
      </c>
      <c r="N172" s="162">
        <f t="shared" si="93"/>
        <v>38602.5</v>
      </c>
      <c r="P172" s="153" t="s">
        <v>1</v>
      </c>
      <c r="Q172" s="153"/>
      <c r="R172" s="162">
        <f t="shared" ref="R172:AC172" si="94">SUM(R170:R171)</f>
        <v>3370</v>
      </c>
      <c r="S172" s="162">
        <f t="shared" si="94"/>
        <v>39002.5</v>
      </c>
      <c r="T172" s="162">
        <f t="shared" si="94"/>
        <v>39002.5</v>
      </c>
      <c r="U172" s="162">
        <f t="shared" si="94"/>
        <v>39882.5</v>
      </c>
      <c r="V172" s="162">
        <f t="shared" si="94"/>
        <v>39002.5</v>
      </c>
      <c r="W172" s="162">
        <f t="shared" si="94"/>
        <v>39002.5</v>
      </c>
      <c r="X172" s="162">
        <f t="shared" si="94"/>
        <v>39002.5</v>
      </c>
      <c r="Y172" s="162">
        <f t="shared" si="94"/>
        <v>39002.5</v>
      </c>
      <c r="Z172" s="162">
        <f t="shared" si="94"/>
        <v>39002.5</v>
      </c>
      <c r="AA172" s="162">
        <f t="shared" si="94"/>
        <v>39002.5</v>
      </c>
      <c r="AB172" s="162">
        <f t="shared" si="94"/>
        <v>39002.5</v>
      </c>
      <c r="AC172" s="162">
        <f t="shared" si="94"/>
        <v>38825</v>
      </c>
    </row>
    <row r="173" spans="1:30">
      <c r="A173" s="30"/>
      <c r="B173" s="13"/>
      <c r="C173" s="13"/>
      <c r="D173" s="13"/>
      <c r="E173" s="13"/>
      <c r="F173" s="13"/>
      <c r="G173" s="13"/>
      <c r="H173" s="13"/>
      <c r="I173" s="13"/>
      <c r="J173" s="13"/>
      <c r="K173" s="13"/>
      <c r="L173" s="13"/>
      <c r="M173" s="13"/>
      <c r="N173" s="13"/>
      <c r="P173" s="30"/>
      <c r="Q173" s="13"/>
      <c r="R173" s="13"/>
      <c r="S173" s="13"/>
      <c r="T173" s="13"/>
      <c r="U173" s="13"/>
      <c r="V173" s="13"/>
      <c r="W173" s="13"/>
      <c r="X173" s="13"/>
      <c r="Y173" s="13"/>
      <c r="Z173" s="13"/>
      <c r="AA173" s="13"/>
      <c r="AB173" s="13"/>
      <c r="AC173" s="13"/>
    </row>
    <row r="216" spans="1:30">
      <c r="B216" s="51"/>
      <c r="C216" s="60"/>
      <c r="D216" s="60"/>
      <c r="E216" s="60"/>
      <c r="F216" s="60"/>
      <c r="G216" s="60"/>
      <c r="H216" s="60"/>
      <c r="I216" s="60"/>
      <c r="J216" s="60"/>
      <c r="K216" s="60"/>
      <c r="L216" s="60"/>
      <c r="M216" s="60"/>
      <c r="N216" s="60"/>
      <c r="Q216" s="51"/>
      <c r="R216" s="60"/>
      <c r="S216" s="60"/>
      <c r="T216" s="60"/>
      <c r="U216" s="60"/>
      <c r="V216" s="60"/>
      <c r="W216" s="60"/>
      <c r="X216" s="60"/>
      <c r="Y216" s="60"/>
      <c r="Z216" s="60"/>
      <c r="AA216" s="60"/>
      <c r="AB216" s="60"/>
      <c r="AC216" s="60"/>
    </row>
    <row r="217" spans="1:30">
      <c r="A217" s="23" t="str">
        <f>+A1</f>
        <v>School Name</v>
      </c>
      <c r="B217" s="18"/>
      <c r="C217" s="18"/>
      <c r="D217" s="18"/>
      <c r="E217" s="18"/>
      <c r="F217" s="18"/>
      <c r="G217" s="18"/>
      <c r="H217" s="18"/>
      <c r="I217" s="18"/>
      <c r="J217" s="18"/>
      <c r="K217" s="18"/>
      <c r="L217" s="18"/>
      <c r="M217" s="18"/>
      <c r="N217" s="18"/>
      <c r="O217" s="63" t="str">
        <f>+O1</f>
        <v>Draft 1.0</v>
      </c>
      <c r="P217" s="23" t="str">
        <f>+P1</f>
        <v>School Name</v>
      </c>
      <c r="Q217" s="18"/>
      <c r="R217" s="18"/>
      <c r="S217" s="18"/>
      <c r="T217" s="18"/>
      <c r="U217" s="18"/>
      <c r="V217" s="18"/>
      <c r="W217" s="18"/>
      <c r="X217" s="18"/>
      <c r="Y217" s="18"/>
      <c r="Z217" s="18"/>
      <c r="AA217" s="18"/>
      <c r="AB217" s="18"/>
      <c r="AC217" s="18"/>
      <c r="AD217" s="63" t="str">
        <f>+O217</f>
        <v>Draft 1.0</v>
      </c>
    </row>
    <row r="218" spans="1:30" ht="21">
      <c r="A218" s="19" t="s">
        <v>225</v>
      </c>
      <c r="B218" s="18"/>
      <c r="C218" s="18"/>
      <c r="D218" s="18"/>
      <c r="E218" s="18"/>
      <c r="F218" s="18"/>
      <c r="G218" s="18"/>
      <c r="H218" s="18"/>
      <c r="I218" s="18"/>
      <c r="J218" s="18"/>
      <c r="K218" s="18"/>
      <c r="L218" s="18"/>
      <c r="M218" s="18"/>
      <c r="N218" s="24"/>
      <c r="O218" s="18"/>
      <c r="P218" s="19" t="s">
        <v>97</v>
      </c>
      <c r="Q218" s="18"/>
      <c r="R218" s="18"/>
      <c r="S218" s="18"/>
      <c r="T218" s="18"/>
      <c r="U218" s="18"/>
      <c r="V218" s="18"/>
      <c r="W218" s="18"/>
      <c r="X218" s="18"/>
      <c r="Y218" s="18"/>
      <c r="Z218" s="18"/>
      <c r="AA218" s="18"/>
      <c r="AB218" s="18"/>
      <c r="AC218" s="24"/>
      <c r="AD218" s="18"/>
    </row>
    <row r="219" spans="1:30">
      <c r="A219" s="415">
        <f>+$A$3</f>
        <v>2015</v>
      </c>
      <c r="B219" s="17"/>
      <c r="C219" s="17"/>
      <c r="D219" s="17"/>
      <c r="E219" s="17"/>
      <c r="F219" s="17"/>
      <c r="G219" s="17"/>
      <c r="H219" s="17"/>
      <c r="I219" s="17"/>
      <c r="J219" s="17"/>
      <c r="K219" s="17"/>
      <c r="L219" s="17"/>
      <c r="M219" s="17"/>
      <c r="N219" s="17"/>
      <c r="P219" s="20">
        <f>+P3</f>
        <v>2016</v>
      </c>
      <c r="Q219" s="17"/>
      <c r="R219" s="17"/>
      <c r="S219" s="17"/>
      <c r="T219" s="17"/>
      <c r="U219" s="17"/>
      <c r="V219" s="17"/>
      <c r="W219" s="17"/>
      <c r="X219" s="17"/>
      <c r="Y219" s="17"/>
      <c r="Z219" s="17"/>
      <c r="AA219" s="17"/>
      <c r="AB219" s="17"/>
      <c r="AC219" s="17"/>
    </row>
    <row r="220" spans="1:30">
      <c r="A220" s="17"/>
      <c r="B220" s="36"/>
      <c r="C220" s="531" t="str">
        <f>IF(ISBLANK('Staff &amp; Faculty'!C$4),"",'Staff &amp; Faculty'!C$4)</f>
        <v>Month</v>
      </c>
      <c r="D220" s="531" t="str">
        <f>IF(ISBLANK('Staff &amp; Faculty'!D$4),"",'Staff &amp; Faculty'!D$4)</f>
        <v/>
      </c>
      <c r="E220" s="531" t="str">
        <f>IF(ISBLANK('Staff &amp; Faculty'!E$4),"",'Staff &amp; Faculty'!E$4)</f>
        <v/>
      </c>
      <c r="F220" s="531" t="str">
        <f>IF(ISBLANK('Staff &amp; Faculty'!F$4),"",'Staff &amp; Faculty'!F$4)</f>
        <v/>
      </c>
      <c r="G220" s="531" t="str">
        <f>IF(ISBLANK('Staff &amp; Faculty'!G$4),"",'Staff &amp; Faculty'!G$4)</f>
        <v/>
      </c>
      <c r="H220" s="531" t="str">
        <f>IF(ISBLANK('Staff &amp; Faculty'!H$4),"",'Staff &amp; Faculty'!H$4)</f>
        <v/>
      </c>
      <c r="I220" s="531" t="str">
        <f>IF(ISBLANK('Staff &amp; Faculty'!I$4),"",'Staff &amp; Faculty'!I$4)</f>
        <v/>
      </c>
      <c r="J220" s="531" t="str">
        <f>IF(ISBLANK('Staff &amp; Faculty'!J$4),"",'Staff &amp; Faculty'!J$4)</f>
        <v/>
      </c>
      <c r="K220" s="531" t="str">
        <f>IF(ISBLANK('Staff &amp; Faculty'!K$4),"",'Staff &amp; Faculty'!K$4)</f>
        <v/>
      </c>
      <c r="L220" s="531" t="str">
        <f>IF(ISBLANK('Staff &amp; Faculty'!L$4),"",'Staff &amp; Faculty'!L$4)</f>
        <v/>
      </c>
      <c r="M220" s="531" t="str">
        <f>IF(ISBLANK('Staff &amp; Faculty'!M$4),"",'Staff &amp; Faculty'!M$4)</f>
        <v/>
      </c>
      <c r="N220" s="531" t="str">
        <f>IF(ISBLANK('Staff &amp; Faculty'!N$4),"",'Staff &amp; Faculty'!N$4)</f>
        <v/>
      </c>
      <c r="O220" s="498"/>
      <c r="P220" s="17"/>
      <c r="Q220" s="36"/>
      <c r="R220" s="531" t="str">
        <f>IF(ISBLANK('Staff &amp; Faculty'!R$4),"",'Staff &amp; Faculty'!R$4)</f>
        <v>Month</v>
      </c>
      <c r="S220" s="531" t="str">
        <f>IF(ISBLANK('Staff &amp; Faculty'!S$4),"",'Staff &amp; Faculty'!S$4)</f>
        <v/>
      </c>
      <c r="T220" s="531" t="str">
        <f>IF(ISBLANK('Staff &amp; Faculty'!T$4),"",'Staff &amp; Faculty'!T$4)</f>
        <v/>
      </c>
      <c r="U220" s="531" t="str">
        <f>IF(ISBLANK('Staff &amp; Faculty'!U$4),"",'Staff &amp; Faculty'!U$4)</f>
        <v/>
      </c>
      <c r="V220" s="531" t="str">
        <f>IF(ISBLANK('Staff &amp; Faculty'!V$4),"",'Staff &amp; Faculty'!V$4)</f>
        <v/>
      </c>
      <c r="W220" s="531" t="str">
        <f>IF(ISBLANK('Staff &amp; Faculty'!W$4),"",'Staff &amp; Faculty'!W$4)</f>
        <v/>
      </c>
      <c r="X220" s="531" t="str">
        <f>IF(ISBLANK('Staff &amp; Faculty'!X$4),"",'Staff &amp; Faculty'!X$4)</f>
        <v/>
      </c>
      <c r="Y220" s="531" t="str">
        <f>IF(ISBLANK('Staff &amp; Faculty'!Y$4),"",'Staff &amp; Faculty'!Y$4)</f>
        <v/>
      </c>
      <c r="Z220" s="531" t="str">
        <f>IF(ISBLANK('Staff &amp; Faculty'!Z$4),"",'Staff &amp; Faculty'!Z$4)</f>
        <v/>
      </c>
      <c r="AA220" s="531" t="str">
        <f>IF(ISBLANK('Staff &amp; Faculty'!AA$4),"",'Staff &amp; Faculty'!AA$4)</f>
        <v/>
      </c>
      <c r="AB220" s="531" t="str">
        <f>IF(ISBLANK('Staff &amp; Faculty'!AB$4),"",'Staff &amp; Faculty'!AB$4)</f>
        <v/>
      </c>
      <c r="AC220" s="531" t="str">
        <f>IF(ISBLANK('Staff &amp; Faculty'!AC$4),"",'Staff &amp; Faculty'!AC$4)</f>
        <v/>
      </c>
      <c r="AD220" s="498"/>
    </row>
    <row r="221" spans="1:30" ht="18" thickBot="1">
      <c r="A221" s="26"/>
      <c r="B221" s="37"/>
      <c r="C221" s="532" t="str">
        <f>+'Staff &amp; Faculty'!C$5</f>
        <v>July</v>
      </c>
      <c r="D221" s="532" t="str">
        <f>+'Staff &amp; Faculty'!D$5</f>
        <v>Aug</v>
      </c>
      <c r="E221" s="532" t="str">
        <f>+'Staff &amp; Faculty'!E$5</f>
        <v>Sept</v>
      </c>
      <c r="F221" s="532" t="str">
        <f>+'Staff &amp; Faculty'!F$5</f>
        <v>Oct</v>
      </c>
      <c r="G221" s="532" t="str">
        <f>+'Staff &amp; Faculty'!G$5</f>
        <v>Nov</v>
      </c>
      <c r="H221" s="532" t="str">
        <f>+'Staff &amp; Faculty'!H$5</f>
        <v>Dec</v>
      </c>
      <c r="I221" s="532" t="str">
        <f>+'Staff &amp; Faculty'!I$5</f>
        <v>Jan</v>
      </c>
      <c r="J221" s="532" t="str">
        <f>+'Staff &amp; Faculty'!J$5</f>
        <v>Feb</v>
      </c>
      <c r="K221" s="532" t="str">
        <f>+'Staff &amp; Faculty'!K$5</f>
        <v>March</v>
      </c>
      <c r="L221" s="532" t="str">
        <f>+'Staff &amp; Faculty'!L$5</f>
        <v>April</v>
      </c>
      <c r="M221" s="532" t="str">
        <f>+'Staff &amp; Faculty'!M$5</f>
        <v>May</v>
      </c>
      <c r="N221" s="532" t="str">
        <f>+'Staff &amp; Faculty'!N$5</f>
        <v>June</v>
      </c>
      <c r="O221" s="533" t="s">
        <v>1</v>
      </c>
      <c r="P221" s="26"/>
      <c r="Q221" s="37"/>
      <c r="R221" s="532" t="str">
        <f>+'Staff &amp; Faculty'!R$5</f>
        <v>July</v>
      </c>
      <c r="S221" s="532" t="str">
        <f>+'Staff &amp; Faculty'!S$5</f>
        <v>Aug</v>
      </c>
      <c r="T221" s="532" t="str">
        <f>+'Staff &amp; Faculty'!T$5</f>
        <v>Sept</v>
      </c>
      <c r="U221" s="532" t="str">
        <f>+'Staff &amp; Faculty'!U$5</f>
        <v>Oct</v>
      </c>
      <c r="V221" s="532" t="str">
        <f>+'Staff &amp; Faculty'!V$5</f>
        <v>Nov</v>
      </c>
      <c r="W221" s="532" t="str">
        <f>+'Staff &amp; Faculty'!W$5</f>
        <v>Dec</v>
      </c>
      <c r="X221" s="532" t="str">
        <f>+'Staff &amp; Faculty'!X$5</f>
        <v>Jan</v>
      </c>
      <c r="Y221" s="532" t="str">
        <f>+'Staff &amp; Faculty'!Y$5</f>
        <v>Feb</v>
      </c>
      <c r="Z221" s="532" t="str">
        <f>+'Staff &amp; Faculty'!Z$5</f>
        <v>March</v>
      </c>
      <c r="AA221" s="532" t="str">
        <f>+'Staff &amp; Faculty'!AA$5</f>
        <v>April</v>
      </c>
      <c r="AB221" s="532" t="str">
        <f>+'Staff &amp; Faculty'!AB$5</f>
        <v>May</v>
      </c>
      <c r="AC221" s="532" t="str">
        <f>+'Staff &amp; Faculty'!AC$5</f>
        <v>June</v>
      </c>
      <c r="AD221" s="533" t="s">
        <v>1</v>
      </c>
    </row>
    <row r="222" spans="1:30">
      <c r="A222" s="17"/>
      <c r="B222" s="13"/>
      <c r="C222" s="31"/>
      <c r="D222" s="31"/>
      <c r="E222" s="31"/>
      <c r="F222" s="31"/>
      <c r="G222" s="31"/>
      <c r="H222" s="31"/>
      <c r="I222" s="31"/>
      <c r="J222" s="31"/>
      <c r="K222" s="31"/>
      <c r="L222" s="31"/>
      <c r="M222" s="31"/>
      <c r="N222" s="31"/>
      <c r="P222" s="17"/>
      <c r="Q222" s="13"/>
      <c r="R222" s="31"/>
      <c r="S222" s="31"/>
      <c r="T222" s="31"/>
      <c r="U222" s="31"/>
      <c r="V222" s="31"/>
      <c r="W222" s="31"/>
      <c r="X222" s="31"/>
      <c r="Y222" s="31"/>
      <c r="Z222" s="31"/>
      <c r="AA222" s="31"/>
      <c r="AB222" s="31"/>
      <c r="AC222" s="31"/>
    </row>
    <row r="223" spans="1:30">
      <c r="B223" s="89"/>
      <c r="C223" s="60"/>
      <c r="D223" s="60"/>
      <c r="E223" s="60"/>
      <c r="F223" s="60"/>
      <c r="G223" s="60"/>
      <c r="H223" s="60"/>
      <c r="I223" s="60"/>
      <c r="J223" s="60"/>
      <c r="K223" s="60"/>
      <c r="L223" s="60"/>
      <c r="M223" s="60"/>
      <c r="N223" s="60"/>
      <c r="Q223" s="89"/>
      <c r="R223" s="60"/>
      <c r="S223" s="60"/>
      <c r="T223" s="60"/>
      <c r="U223" s="60"/>
      <c r="V223" s="60"/>
      <c r="W223" s="60"/>
      <c r="X223" s="60"/>
      <c r="Y223" s="60"/>
      <c r="Z223" s="60"/>
      <c r="AA223" s="60"/>
      <c r="AB223" s="60"/>
      <c r="AC223" s="60"/>
    </row>
    <row r="224" spans="1:30" ht="21">
      <c r="A224" s="81" t="s">
        <v>240</v>
      </c>
      <c r="B224" s="96"/>
      <c r="C224" s="92"/>
      <c r="D224" s="92"/>
      <c r="E224" s="92"/>
      <c r="F224" s="92"/>
      <c r="G224" s="92"/>
      <c r="H224" s="92"/>
      <c r="I224" s="92"/>
      <c r="J224" s="92"/>
      <c r="K224" s="92"/>
      <c r="L224" s="92"/>
      <c r="M224" s="92"/>
      <c r="N224" s="92"/>
      <c r="P224" s="81" t="s">
        <v>155</v>
      </c>
      <c r="Q224" s="96"/>
      <c r="R224" s="92"/>
      <c r="S224" s="92"/>
      <c r="T224" s="92"/>
      <c r="U224" s="92"/>
      <c r="V224" s="92"/>
      <c r="W224" s="92"/>
      <c r="X224" s="92"/>
      <c r="Y224" s="92"/>
      <c r="Z224" s="92"/>
      <c r="AA224" s="92"/>
      <c r="AB224" s="92"/>
      <c r="AC224" s="92"/>
    </row>
    <row r="225" spans="1:29" ht="18" thickBot="1">
      <c r="A225" s="92"/>
      <c r="B225" s="92"/>
      <c r="C225" s="92"/>
      <c r="D225" s="92"/>
      <c r="E225" s="92"/>
      <c r="F225" s="92"/>
      <c r="G225" s="92"/>
      <c r="H225" s="92"/>
      <c r="I225" s="92"/>
      <c r="J225" s="92"/>
      <c r="K225" s="92"/>
      <c r="L225" s="92"/>
      <c r="M225" s="92"/>
      <c r="N225" s="92"/>
      <c r="P225" s="92"/>
      <c r="Q225" s="92"/>
      <c r="R225" s="92"/>
      <c r="S225" s="92"/>
      <c r="T225" s="92"/>
      <c r="U225" s="92"/>
      <c r="V225" s="92"/>
      <c r="W225" s="92"/>
      <c r="X225" s="92"/>
      <c r="Y225" s="92"/>
      <c r="Z225" s="92"/>
      <c r="AA225" s="92"/>
      <c r="AB225" s="92"/>
      <c r="AC225" s="92"/>
    </row>
    <row r="226" spans="1:29" ht="18" thickBot="1">
      <c r="A226" t="s">
        <v>92</v>
      </c>
      <c r="B226" s="140">
        <v>0</v>
      </c>
      <c r="C226" s="60"/>
      <c r="D226" s="60"/>
      <c r="E226" s="60"/>
      <c r="F226" s="60"/>
      <c r="G226" s="60"/>
      <c r="H226" s="60"/>
      <c r="I226" s="60"/>
      <c r="J226" s="60"/>
      <c r="K226" s="60"/>
      <c r="L226" s="60"/>
      <c r="M226" s="60"/>
      <c r="N226" s="60"/>
      <c r="P226" t="s">
        <v>153</v>
      </c>
      <c r="Q226" s="383">
        <f>IF(B226&gt;0,13,0)</f>
        <v>0</v>
      </c>
      <c r="R226" s="60"/>
      <c r="S226" s="60"/>
      <c r="T226" s="60"/>
      <c r="U226" s="60"/>
      <c r="V226" s="60"/>
      <c r="W226" s="60"/>
      <c r="X226" s="60"/>
      <c r="Y226" s="60"/>
      <c r="Z226" s="60"/>
      <c r="AA226" s="60"/>
      <c r="AB226" s="60"/>
      <c r="AC226" s="60"/>
    </row>
    <row r="227" spans="1:29">
      <c r="B227" s="60"/>
      <c r="C227" s="60"/>
      <c r="D227" s="60"/>
      <c r="E227" s="60"/>
      <c r="F227" s="60"/>
      <c r="G227" s="60"/>
      <c r="H227" s="60"/>
      <c r="I227" s="60"/>
      <c r="J227" s="60"/>
      <c r="K227" s="60"/>
      <c r="L227" s="60"/>
      <c r="M227" s="60"/>
      <c r="N227" s="60"/>
      <c r="Q227" s="60"/>
      <c r="R227" s="60"/>
      <c r="S227" s="60"/>
      <c r="T227" s="60"/>
      <c r="U227" s="60"/>
      <c r="V227" s="60"/>
      <c r="W227" s="60"/>
      <c r="X227" s="60"/>
      <c r="Y227" s="60"/>
      <c r="Z227" s="60"/>
      <c r="AA227" s="60"/>
      <c r="AB227" s="60"/>
      <c r="AC227" s="60"/>
    </row>
    <row r="228" spans="1:29">
      <c r="A228" t="s">
        <v>63</v>
      </c>
      <c r="B228" s="226">
        <v>0</v>
      </c>
      <c r="C228" s="93">
        <f>IF(($B226=1),B228,0)</f>
        <v>0</v>
      </c>
      <c r="D228" s="94">
        <f>IF(C228&gt;1,C228,IF(($B226=2),B228,0))</f>
        <v>0</v>
      </c>
      <c r="E228" s="94">
        <f>IF(D228&gt;1,D228,IF(($B226=3),B228,0))</f>
        <v>0</v>
      </c>
      <c r="F228" s="94">
        <f>IF(E228&gt;1,E228,IF(($B226=4),B228,0))</f>
        <v>0</v>
      </c>
      <c r="G228" s="94">
        <f>IF(F228&gt;1,F228,IF(($B226=5),B228,0))</f>
        <v>0</v>
      </c>
      <c r="H228" s="94">
        <f>IF(G228&gt;1,G228,IF(($B226=6),B228,0))</f>
        <v>0</v>
      </c>
      <c r="I228" s="94">
        <f>IF(H228&gt;1,H228,IF(($B226=7),B228,0))</f>
        <v>0</v>
      </c>
      <c r="J228" s="94">
        <f>IF(I228&gt;1,I228,IF(($B226=8),B228,0))</f>
        <v>0</v>
      </c>
      <c r="K228" s="94">
        <f>IF(J228&gt;1,J228,IF(($B226=9),B228,0))</f>
        <v>0</v>
      </c>
      <c r="L228" s="94">
        <f>IF(K228&gt;1,K228,IF(($B226=10),B228,0))</f>
        <v>0</v>
      </c>
      <c r="M228" s="94">
        <f>IF(L228&gt;1,L228,IF(($B226=11),B228,0))</f>
        <v>0</v>
      </c>
      <c r="N228" s="95">
        <f>IF(M228&gt;1,M228,IF(($B226=12),B228,0))</f>
        <v>0</v>
      </c>
      <c r="P228" t="s">
        <v>63</v>
      </c>
      <c r="Q228" s="226">
        <f>+B228</f>
        <v>0</v>
      </c>
      <c r="R228" s="93">
        <f>IF(($Q226=13),Q228,0)</f>
        <v>0</v>
      </c>
      <c r="S228" s="94">
        <f>IF(R228&gt;1,R228,IF(($Q226=14),Q228,0))</f>
        <v>0</v>
      </c>
      <c r="T228" s="94">
        <f>IF(S228&gt;1,S228,IF(($Q226=15),Q228,0))</f>
        <v>0</v>
      </c>
      <c r="U228" s="94">
        <f>IF(T228&gt;1,T228,IF(($Q226=16),Q228,0))</f>
        <v>0</v>
      </c>
      <c r="V228" s="94">
        <f>IF(U228&gt;1,U228,IF(($Q226=17),Q228,0))</f>
        <v>0</v>
      </c>
      <c r="W228" s="94">
        <f>IF(V228&gt;1,V228,IF(($Q226=18),Q228,0))</f>
        <v>0</v>
      </c>
      <c r="X228" s="94">
        <f>IF(W228&gt;1,W228,IF(($Q226=19),Q228,0))</f>
        <v>0</v>
      </c>
      <c r="Y228" s="94">
        <f>IF(X228&gt;1,X228,IF(($Q226=20),Q228,0))</f>
        <v>0</v>
      </c>
      <c r="Z228" s="94">
        <f>IF(Y228&gt;1,Y228,IF(($Q226=21),Q228,0))</f>
        <v>0</v>
      </c>
      <c r="AA228" s="94">
        <f>IF(Z228&gt;1,Z228,IF(($Q226=22),Q228,0))</f>
        <v>0</v>
      </c>
      <c r="AB228" s="94">
        <f>IF(AA228&gt;1,AA228,IF(($Q226=23),Q228,0))</f>
        <v>0</v>
      </c>
      <c r="AC228" s="95">
        <f>IF(AB228&gt;1,AB228,IF(($Q226=24),Q228,0))</f>
        <v>0</v>
      </c>
    </row>
    <row r="229" spans="1:29">
      <c r="A229" t="s">
        <v>46</v>
      </c>
      <c r="B229" s="141">
        <v>0.06</v>
      </c>
      <c r="C229" s="80">
        <f t="shared" ref="C229:N231" si="95">+B229</f>
        <v>0.06</v>
      </c>
      <c r="D229" s="80">
        <f t="shared" si="95"/>
        <v>0.06</v>
      </c>
      <c r="E229" s="80">
        <f t="shared" si="95"/>
        <v>0.06</v>
      </c>
      <c r="F229" s="80">
        <f t="shared" si="95"/>
        <v>0.06</v>
      </c>
      <c r="G229" s="80">
        <f t="shared" si="95"/>
        <v>0.06</v>
      </c>
      <c r="H229" s="80">
        <f t="shared" si="95"/>
        <v>0.06</v>
      </c>
      <c r="I229" s="80">
        <f t="shared" si="95"/>
        <v>0.06</v>
      </c>
      <c r="J229" s="80">
        <f t="shared" si="95"/>
        <v>0.06</v>
      </c>
      <c r="K229" s="80">
        <f t="shared" si="95"/>
        <v>0.06</v>
      </c>
      <c r="L229" s="80">
        <f t="shared" si="95"/>
        <v>0.06</v>
      </c>
      <c r="M229" s="80">
        <f t="shared" si="95"/>
        <v>0.06</v>
      </c>
      <c r="N229" s="80">
        <f t="shared" si="95"/>
        <v>0.06</v>
      </c>
      <c r="P229" t="s">
        <v>46</v>
      </c>
      <c r="Q229" s="141">
        <v>0.08</v>
      </c>
      <c r="R229" s="80">
        <f t="shared" ref="R229:AC229" si="96">+Q229</f>
        <v>0.08</v>
      </c>
      <c r="S229" s="80">
        <f t="shared" si="96"/>
        <v>0.08</v>
      </c>
      <c r="T229" s="80">
        <f t="shared" si="96"/>
        <v>0.08</v>
      </c>
      <c r="U229" s="80">
        <f t="shared" si="96"/>
        <v>0.08</v>
      </c>
      <c r="V229" s="80">
        <f t="shared" si="96"/>
        <v>0.08</v>
      </c>
      <c r="W229" s="80">
        <f t="shared" si="96"/>
        <v>0.08</v>
      </c>
      <c r="X229" s="80">
        <f t="shared" si="96"/>
        <v>0.08</v>
      </c>
      <c r="Y229" s="80">
        <f t="shared" si="96"/>
        <v>0.08</v>
      </c>
      <c r="Z229" s="80">
        <f t="shared" si="96"/>
        <v>0.08</v>
      </c>
      <c r="AA229" s="80">
        <f t="shared" si="96"/>
        <v>0.08</v>
      </c>
      <c r="AB229" s="80">
        <f t="shared" si="96"/>
        <v>0.08</v>
      </c>
      <c r="AC229" s="80">
        <f t="shared" si="96"/>
        <v>0.08</v>
      </c>
    </row>
    <row r="230" spans="1:29">
      <c r="A230" t="s">
        <v>47</v>
      </c>
      <c r="B230" s="142">
        <v>36</v>
      </c>
      <c r="C230" s="60">
        <f t="shared" si="95"/>
        <v>36</v>
      </c>
      <c r="D230" s="60">
        <f t="shared" si="95"/>
        <v>36</v>
      </c>
      <c r="E230" s="60">
        <f t="shared" si="95"/>
        <v>36</v>
      </c>
      <c r="F230" s="60">
        <f t="shared" si="95"/>
        <v>36</v>
      </c>
      <c r="G230" s="60">
        <f t="shared" si="95"/>
        <v>36</v>
      </c>
      <c r="H230" s="60">
        <f t="shared" si="95"/>
        <v>36</v>
      </c>
      <c r="I230" s="60">
        <f t="shared" si="95"/>
        <v>36</v>
      </c>
      <c r="J230" s="60">
        <f t="shared" si="95"/>
        <v>36</v>
      </c>
      <c r="K230" s="60">
        <f t="shared" si="95"/>
        <v>36</v>
      </c>
      <c r="L230" s="60">
        <f t="shared" si="95"/>
        <v>36</v>
      </c>
      <c r="M230" s="60">
        <f t="shared" si="95"/>
        <v>36</v>
      </c>
      <c r="N230" s="60">
        <f t="shared" si="95"/>
        <v>36</v>
      </c>
      <c r="P230" t="s">
        <v>47</v>
      </c>
      <c r="Q230" s="142">
        <v>36</v>
      </c>
      <c r="R230" s="60">
        <f t="shared" ref="R230:AC230" si="97">+Q230</f>
        <v>36</v>
      </c>
      <c r="S230" s="60">
        <f t="shared" si="97"/>
        <v>36</v>
      </c>
      <c r="T230" s="60">
        <f t="shared" si="97"/>
        <v>36</v>
      </c>
      <c r="U230" s="60">
        <f t="shared" si="97"/>
        <v>36</v>
      </c>
      <c r="V230" s="60">
        <f t="shared" si="97"/>
        <v>36</v>
      </c>
      <c r="W230" s="60">
        <f t="shared" si="97"/>
        <v>36</v>
      </c>
      <c r="X230" s="60">
        <f t="shared" si="97"/>
        <v>36</v>
      </c>
      <c r="Y230" s="60">
        <f t="shared" si="97"/>
        <v>36</v>
      </c>
      <c r="Z230" s="60">
        <f t="shared" si="97"/>
        <v>36</v>
      </c>
      <c r="AA230" s="60">
        <f t="shared" si="97"/>
        <v>36</v>
      </c>
      <c r="AB230" s="60">
        <f t="shared" si="97"/>
        <v>36</v>
      </c>
      <c r="AC230" s="60">
        <f t="shared" si="97"/>
        <v>36</v>
      </c>
    </row>
    <row r="231" spans="1:29">
      <c r="A231" t="s">
        <v>64</v>
      </c>
      <c r="B231" s="143" t="s">
        <v>65</v>
      </c>
      <c r="C231" s="91" t="str">
        <f t="shared" si="95"/>
        <v>N</v>
      </c>
      <c r="D231" s="91" t="str">
        <f t="shared" si="95"/>
        <v>N</v>
      </c>
      <c r="E231" s="91" t="str">
        <f t="shared" si="95"/>
        <v>N</v>
      </c>
      <c r="F231" s="91" t="str">
        <f t="shared" si="95"/>
        <v>N</v>
      </c>
      <c r="G231" s="91" t="str">
        <f t="shared" si="95"/>
        <v>N</v>
      </c>
      <c r="H231" s="91" t="str">
        <f t="shared" si="95"/>
        <v>N</v>
      </c>
      <c r="I231" s="91" t="str">
        <f t="shared" si="95"/>
        <v>N</v>
      </c>
      <c r="J231" s="91" t="str">
        <f t="shared" si="95"/>
        <v>N</v>
      </c>
      <c r="K231" s="91" t="str">
        <f t="shared" si="95"/>
        <v>N</v>
      </c>
      <c r="L231" s="91" t="str">
        <f t="shared" si="95"/>
        <v>N</v>
      </c>
      <c r="M231" s="91" t="str">
        <f t="shared" si="95"/>
        <v>N</v>
      </c>
      <c r="N231" s="91" t="str">
        <f t="shared" si="95"/>
        <v>N</v>
      </c>
      <c r="P231" t="s">
        <v>64</v>
      </c>
      <c r="Q231" s="143" t="s">
        <v>65</v>
      </c>
      <c r="R231" s="91" t="str">
        <f t="shared" ref="R231:AC231" si="98">+Q231</f>
        <v>N</v>
      </c>
      <c r="S231" s="91" t="str">
        <f t="shared" si="98"/>
        <v>N</v>
      </c>
      <c r="T231" s="91" t="str">
        <f t="shared" si="98"/>
        <v>N</v>
      </c>
      <c r="U231" s="91" t="str">
        <f t="shared" si="98"/>
        <v>N</v>
      </c>
      <c r="V231" s="91" t="str">
        <f t="shared" si="98"/>
        <v>N</v>
      </c>
      <c r="W231" s="91" t="str">
        <f t="shared" si="98"/>
        <v>N</v>
      </c>
      <c r="X231" s="91" t="str">
        <f t="shared" si="98"/>
        <v>N</v>
      </c>
      <c r="Y231" s="91" t="str">
        <f t="shared" si="98"/>
        <v>N</v>
      </c>
      <c r="Z231" s="91" t="str">
        <f t="shared" si="98"/>
        <v>N</v>
      </c>
      <c r="AA231" s="91" t="str">
        <f t="shared" si="98"/>
        <v>N</v>
      </c>
      <c r="AB231" s="91" t="str">
        <f t="shared" si="98"/>
        <v>N</v>
      </c>
      <c r="AC231" s="91" t="str">
        <f t="shared" si="98"/>
        <v>N</v>
      </c>
    </row>
    <row r="232" spans="1:29">
      <c r="A232" t="s">
        <v>67</v>
      </c>
      <c r="B232" s="51"/>
      <c r="C232" s="51">
        <f>IF(C231="Y",0,IF(C228&gt;1,C234-C233,0))</f>
        <v>0</v>
      </c>
      <c r="D232" s="51">
        <f t="shared" ref="D232:N232" si="99">IF(D231="Y",0,IF(D228&gt;1,D234-D233,0))</f>
        <v>0</v>
      </c>
      <c r="E232" s="51">
        <f t="shared" si="99"/>
        <v>0</v>
      </c>
      <c r="F232" s="51">
        <f t="shared" si="99"/>
        <v>0</v>
      </c>
      <c r="G232" s="51">
        <f t="shared" si="99"/>
        <v>0</v>
      </c>
      <c r="H232" s="51">
        <f t="shared" si="99"/>
        <v>0</v>
      </c>
      <c r="I232" s="51">
        <f t="shared" si="99"/>
        <v>0</v>
      </c>
      <c r="J232" s="51">
        <f t="shared" si="99"/>
        <v>0</v>
      </c>
      <c r="K232" s="51">
        <f t="shared" si="99"/>
        <v>0</v>
      </c>
      <c r="L232" s="51">
        <f t="shared" si="99"/>
        <v>0</v>
      </c>
      <c r="M232" s="51">
        <f t="shared" si="99"/>
        <v>0</v>
      </c>
      <c r="N232" s="51">
        <f t="shared" si="99"/>
        <v>0</v>
      </c>
      <c r="P232" t="s">
        <v>67</v>
      </c>
      <c r="Q232" s="51"/>
      <c r="R232" s="51">
        <f>IF(R231="Y",0,IF(N238&gt;1,R234-R233,0))</f>
        <v>0</v>
      </c>
      <c r="S232" s="51">
        <f t="shared" ref="S232:AC232" si="100">IF(S231="Y",0,IF(S228&gt;1,S234-S233,0))</f>
        <v>0</v>
      </c>
      <c r="T232" s="51">
        <f t="shared" si="100"/>
        <v>0</v>
      </c>
      <c r="U232" s="51">
        <f t="shared" si="100"/>
        <v>0</v>
      </c>
      <c r="V232" s="51">
        <f t="shared" si="100"/>
        <v>0</v>
      </c>
      <c r="W232" s="51">
        <f t="shared" si="100"/>
        <v>0</v>
      </c>
      <c r="X232" s="51">
        <f t="shared" si="100"/>
        <v>0</v>
      </c>
      <c r="Y232" s="51">
        <f t="shared" si="100"/>
        <v>0</v>
      </c>
      <c r="Z232" s="51">
        <f t="shared" si="100"/>
        <v>0</v>
      </c>
      <c r="AA232" s="51">
        <f t="shared" si="100"/>
        <v>0</v>
      </c>
      <c r="AB232" s="51">
        <f t="shared" si="100"/>
        <v>0</v>
      </c>
      <c r="AC232" s="51">
        <f t="shared" si="100"/>
        <v>0</v>
      </c>
    </row>
    <row r="233" spans="1:29">
      <c r="A233" s="39" t="s">
        <v>68</v>
      </c>
      <c r="B233" s="70"/>
      <c r="C233" s="70">
        <v>0</v>
      </c>
      <c r="D233" s="70">
        <f>+(D229/12)*C238</f>
        <v>0</v>
      </c>
      <c r="E233" s="70">
        <f t="shared" ref="E233:N233" si="101">+(E229/12)*D238</f>
        <v>0</v>
      </c>
      <c r="F233" s="70">
        <f t="shared" si="101"/>
        <v>0</v>
      </c>
      <c r="G233" s="70">
        <f t="shared" si="101"/>
        <v>0</v>
      </c>
      <c r="H233" s="70">
        <f t="shared" si="101"/>
        <v>0</v>
      </c>
      <c r="I233" s="70">
        <f t="shared" si="101"/>
        <v>0</v>
      </c>
      <c r="J233" s="70">
        <f t="shared" si="101"/>
        <v>0</v>
      </c>
      <c r="K233" s="70">
        <f t="shared" si="101"/>
        <v>0</v>
      </c>
      <c r="L233" s="70">
        <f t="shared" si="101"/>
        <v>0</v>
      </c>
      <c r="M233" s="70">
        <f t="shared" si="101"/>
        <v>0</v>
      </c>
      <c r="N233" s="70">
        <f t="shared" si="101"/>
        <v>0</v>
      </c>
      <c r="P233" s="39" t="s">
        <v>68</v>
      </c>
      <c r="Q233" s="70"/>
      <c r="R233" s="70">
        <f>IF(N238&gt;0,(N238*(R229/12)),IF(Q226&gt;13,(R229/12)*R228,0))</f>
        <v>0</v>
      </c>
      <c r="S233" s="70">
        <f>+(S229/12)*R238</f>
        <v>0</v>
      </c>
      <c r="T233" s="70">
        <f t="shared" ref="T233:AC233" si="102">+(T229/12)*S238</f>
        <v>0</v>
      </c>
      <c r="U233" s="70">
        <f t="shared" si="102"/>
        <v>0</v>
      </c>
      <c r="V233" s="70">
        <f t="shared" si="102"/>
        <v>0</v>
      </c>
      <c r="W233" s="70">
        <f t="shared" si="102"/>
        <v>0</v>
      </c>
      <c r="X233" s="70">
        <f t="shared" si="102"/>
        <v>0</v>
      </c>
      <c r="Y233" s="70">
        <f t="shared" si="102"/>
        <v>0</v>
      </c>
      <c r="Z233" s="70">
        <f t="shared" si="102"/>
        <v>0</v>
      </c>
      <c r="AA233" s="70">
        <f t="shared" si="102"/>
        <v>0</v>
      </c>
      <c r="AB233" s="70">
        <f t="shared" si="102"/>
        <v>0</v>
      </c>
      <c r="AC233" s="70">
        <f t="shared" si="102"/>
        <v>0</v>
      </c>
    </row>
    <row r="234" spans="1:29">
      <c r="A234" t="s">
        <v>66</v>
      </c>
      <c r="B234" s="51"/>
      <c r="C234" s="51">
        <f>IF($B226&gt;0,0,IF(C231="Y",C233,IF(C228&gt;1,-(PMT(C229/12,C230,C228)),0)))</f>
        <v>0</v>
      </c>
      <c r="D234" s="51">
        <f>IF($B226&gt;1,0,IF(D231="Y",D233,IF(D228&gt;1,-(PMT(D229/12,D230,D228)),0)))</f>
        <v>0</v>
      </c>
      <c r="E234" s="51">
        <f>IF($B226&gt;2,0,IF(E231="Y",E233,IF(E228&gt;1,-(PMT(E229/12,E230,E228)),0)))</f>
        <v>0</v>
      </c>
      <c r="F234" s="51">
        <f>IF($B226&gt;3,0,IF(F231="Y",F233,IF(F228&gt;1,-(PMT(F229/12,F230,F228)),0)))</f>
        <v>0</v>
      </c>
      <c r="G234" s="51">
        <f>IF($B226&gt;4,0,IF(G231="Y",G233,IF(G228&gt;1,-(PMT(G229/12,G230,G228)),0)))</f>
        <v>0</v>
      </c>
      <c r="H234" s="51">
        <f>IF($B226&gt;5,0,IF(H231="Y",H233,IF(H228&gt;1,-(PMT(H229/12,H230,H228)),0)))</f>
        <v>0</v>
      </c>
      <c r="I234" s="51">
        <f>IF($B226&gt;6,0,IF(I231="Y",I233,IF(I228&gt;1,-(PMT(I229/12,I230,I228)),0)))</f>
        <v>0</v>
      </c>
      <c r="J234" s="51">
        <f>IF($B226&gt;7,0,IF(J231="Y",J233,IF(J228&gt;1,-(PMT(J229/12,J230,J228)),0)))</f>
        <v>0</v>
      </c>
      <c r="K234" s="51">
        <f>IF($B226&gt;8,0,IF(K231="Y",K233,IF(K228&gt;1,-(PMT(K229/12,K230,K228)),0)))</f>
        <v>0</v>
      </c>
      <c r="L234" s="51">
        <f>IF($B226&gt;9,0,IF(L231="Y",L233,IF(L228&gt;1,-(PMT(L229/12,L230,L228)),0)))</f>
        <v>0</v>
      </c>
      <c r="M234" s="51">
        <f>IF($B226&gt;10,0,IF(M231="Y",M233,IF(M228&gt;1,-(PMT(M229/12,M230,M228)),0)))</f>
        <v>0</v>
      </c>
      <c r="N234" s="51">
        <f>IF($B226&gt;11,0,IF(N231="Y",N233,IF(N228&gt;1,-(PMT(N229/12,N230,N228)),0)))</f>
        <v>0</v>
      </c>
      <c r="P234" t="s">
        <v>66</v>
      </c>
      <c r="Q234" s="51"/>
      <c r="R234" s="51">
        <f>IF(R231="Y",R233,IF(R228&gt;1,-(PMT(R229/12,R230,R228)),0))</f>
        <v>0</v>
      </c>
      <c r="S234" s="51">
        <f>IF($Q226&gt;13,0,IF(S231="Y",S233,IF(S228&gt;1,-(PMT(S229/12,S230,S228)),0)))</f>
        <v>0</v>
      </c>
      <c r="T234" s="51">
        <f>IF($Q226&gt;14,0,IF(T231="Y",T233,IF(T228&gt;1,-(PMT(T229/12,T230,T228)),0)))</f>
        <v>0</v>
      </c>
      <c r="U234" s="51">
        <f>IF($Q226&gt;15,0,IF(U231="Y",U233,IF(U228&gt;1,-(PMT(U229/12,U230,U228)),0)))</f>
        <v>0</v>
      </c>
      <c r="V234" s="51">
        <f>IF($Q226&gt;16,0,IF(V231="Y",V233,IF(V228&gt;1,-(PMT(V229/12,V230,V228)),0)))</f>
        <v>0</v>
      </c>
      <c r="W234" s="51">
        <f>IF($Q226&gt;17,0,IF(W231="Y",W233,IF(W228&gt;1,-(PMT(W229/12,W230,W228)),0)))</f>
        <v>0</v>
      </c>
      <c r="X234" s="51">
        <f>IF($Q226&gt;18,0,IF(X231="Y",X233,IF(X228&gt;1,-(PMT(X229/12,X230,X228)),0)))</f>
        <v>0</v>
      </c>
      <c r="Y234" s="51">
        <f>IF($Q226&gt;19,0,IF(Y231="Y",Y233,IF(Y228&gt;1,-(PMT(Y229/12,Y230,Y228)),0)))</f>
        <v>0</v>
      </c>
      <c r="Z234" s="51">
        <f>IF($Q226&gt;20,0,IF(Z231="Y",Z233,IF(Z228&gt;1,-(PMT(Z229/12,Z230,Z228)),0)))</f>
        <v>0</v>
      </c>
      <c r="AA234" s="51">
        <f>IF($Q226&gt;21,0,IF(AA231="Y",AA233,IF(AA228&gt;1,-(PMT(AA229/12,AA230,AA228)),0)))</f>
        <v>0</v>
      </c>
      <c r="AB234" s="51">
        <f>IF($Q226&gt;22,0,IF(AB231="Y",AB233,IF(AB228&gt;1,-(PMT(AB229/12,AB230,AB228)),0)))</f>
        <v>0</v>
      </c>
      <c r="AC234" s="51">
        <f>IF($Q226&gt;23,0,IF(AC231="Y",AC233,IF(AC228&gt;1,-(PMT(AC229/12,AC230,AC228)),0)))</f>
        <v>0</v>
      </c>
    </row>
    <row r="235" spans="1:29">
      <c r="B235" s="51"/>
      <c r="C235" s="51"/>
      <c r="D235" s="51"/>
      <c r="E235" s="51"/>
      <c r="F235" s="51"/>
      <c r="G235" s="51"/>
      <c r="H235" s="51"/>
      <c r="I235" s="51"/>
      <c r="J235" s="51"/>
      <c r="K235" s="51"/>
      <c r="L235" s="51"/>
      <c r="M235" s="51"/>
      <c r="N235" s="51"/>
      <c r="Q235" s="51"/>
      <c r="R235" s="51"/>
      <c r="S235" s="51"/>
      <c r="T235" s="51"/>
      <c r="U235" s="51"/>
      <c r="V235" s="51"/>
      <c r="W235" s="51"/>
      <c r="X235" s="51"/>
      <c r="Y235" s="51"/>
      <c r="Z235" s="51"/>
      <c r="AA235" s="51"/>
      <c r="AB235" s="51"/>
      <c r="AC235" s="51"/>
    </row>
    <row r="236" spans="1:29">
      <c r="A236" s="13" t="s">
        <v>69</v>
      </c>
      <c r="B236" s="51"/>
      <c r="C236" s="51">
        <f t="shared" ref="C236:N236" si="103">IF(B236&lt;1,C228,IF(C228=B228,B238,0))</f>
        <v>0</v>
      </c>
      <c r="D236" s="51">
        <f t="shared" si="103"/>
        <v>0</v>
      </c>
      <c r="E236" s="51">
        <f t="shared" si="103"/>
        <v>0</v>
      </c>
      <c r="F236" s="51">
        <f t="shared" si="103"/>
        <v>0</v>
      </c>
      <c r="G236" s="51">
        <f t="shared" si="103"/>
        <v>0</v>
      </c>
      <c r="H236" s="51">
        <f t="shared" si="103"/>
        <v>0</v>
      </c>
      <c r="I236" s="51">
        <f t="shared" si="103"/>
        <v>0</v>
      </c>
      <c r="J236" s="51">
        <f t="shared" si="103"/>
        <v>0</v>
      </c>
      <c r="K236" s="51">
        <f t="shared" si="103"/>
        <v>0</v>
      </c>
      <c r="L236" s="51">
        <f t="shared" si="103"/>
        <v>0</v>
      </c>
      <c r="M236" s="51">
        <f t="shared" si="103"/>
        <v>0</v>
      </c>
      <c r="N236" s="51">
        <f t="shared" si="103"/>
        <v>0</v>
      </c>
      <c r="P236" s="13" t="s">
        <v>69</v>
      </c>
      <c r="Q236" s="51"/>
      <c r="R236" s="51">
        <f>IF(N238&gt;0,N238,Q238)</f>
        <v>0</v>
      </c>
      <c r="S236" s="51">
        <f t="shared" ref="S236:AC236" si="104">IF(R236&lt;1,S228,IF(S228=R228,R238,0))</f>
        <v>0</v>
      </c>
      <c r="T236" s="51">
        <f t="shared" si="104"/>
        <v>0</v>
      </c>
      <c r="U236" s="51">
        <f t="shared" si="104"/>
        <v>0</v>
      </c>
      <c r="V236" s="51">
        <f t="shared" si="104"/>
        <v>0</v>
      </c>
      <c r="W236" s="51">
        <f t="shared" si="104"/>
        <v>0</v>
      </c>
      <c r="X236" s="51">
        <f t="shared" si="104"/>
        <v>0</v>
      </c>
      <c r="Y236" s="51">
        <f t="shared" si="104"/>
        <v>0</v>
      </c>
      <c r="Z236" s="51">
        <f t="shared" si="104"/>
        <v>0</v>
      </c>
      <c r="AA236" s="51">
        <f t="shared" si="104"/>
        <v>0</v>
      </c>
      <c r="AB236" s="51">
        <f t="shared" si="104"/>
        <v>0</v>
      </c>
      <c r="AC236" s="51">
        <f t="shared" si="104"/>
        <v>0</v>
      </c>
    </row>
    <row r="237" spans="1:29">
      <c r="A237" s="39" t="s">
        <v>70</v>
      </c>
      <c r="B237" s="90"/>
      <c r="C237" s="51">
        <v>0</v>
      </c>
      <c r="D237" s="51">
        <f t="shared" ref="D237:N237" si="105">+D232</f>
        <v>0</v>
      </c>
      <c r="E237" s="51">
        <f t="shared" si="105"/>
        <v>0</v>
      </c>
      <c r="F237" s="51">
        <f t="shared" si="105"/>
        <v>0</v>
      </c>
      <c r="G237" s="51">
        <f t="shared" si="105"/>
        <v>0</v>
      </c>
      <c r="H237" s="51">
        <f t="shared" si="105"/>
        <v>0</v>
      </c>
      <c r="I237" s="51">
        <f t="shared" si="105"/>
        <v>0</v>
      </c>
      <c r="J237" s="51">
        <f t="shared" si="105"/>
        <v>0</v>
      </c>
      <c r="K237" s="51">
        <f t="shared" si="105"/>
        <v>0</v>
      </c>
      <c r="L237" s="51">
        <f t="shared" si="105"/>
        <v>0</v>
      </c>
      <c r="M237" s="51">
        <f t="shared" si="105"/>
        <v>0</v>
      </c>
      <c r="N237" s="51">
        <f t="shared" si="105"/>
        <v>0</v>
      </c>
      <c r="P237" s="39" t="s">
        <v>70</v>
      </c>
      <c r="Q237" s="90"/>
      <c r="R237" s="51">
        <f>+R232</f>
        <v>0</v>
      </c>
      <c r="S237" s="51">
        <f t="shared" ref="S237:AC237" si="106">+S232</f>
        <v>0</v>
      </c>
      <c r="T237" s="51">
        <f t="shared" si="106"/>
        <v>0</v>
      </c>
      <c r="U237" s="51">
        <f t="shared" si="106"/>
        <v>0</v>
      </c>
      <c r="V237" s="51">
        <f t="shared" si="106"/>
        <v>0</v>
      </c>
      <c r="W237" s="51">
        <f t="shared" si="106"/>
        <v>0</v>
      </c>
      <c r="X237" s="51">
        <f t="shared" si="106"/>
        <v>0</v>
      </c>
      <c r="Y237" s="51">
        <f t="shared" si="106"/>
        <v>0</v>
      </c>
      <c r="Z237" s="51">
        <f t="shared" si="106"/>
        <v>0</v>
      </c>
      <c r="AA237" s="51">
        <f t="shared" si="106"/>
        <v>0</v>
      </c>
      <c r="AB237" s="51">
        <f t="shared" si="106"/>
        <v>0</v>
      </c>
      <c r="AC237" s="51">
        <f t="shared" si="106"/>
        <v>0</v>
      </c>
    </row>
    <row r="238" spans="1:29">
      <c r="A238" s="13" t="s">
        <v>59</v>
      </c>
      <c r="B238" s="51"/>
      <c r="C238" s="52">
        <f>+C236-C237</f>
        <v>0</v>
      </c>
      <c r="D238" s="53">
        <f t="shared" ref="D238:N238" si="107">IF(D228&gt;1,+D236-D237,0)</f>
        <v>0</v>
      </c>
      <c r="E238" s="53">
        <f t="shared" si="107"/>
        <v>0</v>
      </c>
      <c r="F238" s="53">
        <f t="shared" si="107"/>
        <v>0</v>
      </c>
      <c r="G238" s="53">
        <f t="shared" si="107"/>
        <v>0</v>
      </c>
      <c r="H238" s="53">
        <f t="shared" si="107"/>
        <v>0</v>
      </c>
      <c r="I238" s="53">
        <f t="shared" si="107"/>
        <v>0</v>
      </c>
      <c r="J238" s="53">
        <f t="shared" si="107"/>
        <v>0</v>
      </c>
      <c r="K238" s="53">
        <f t="shared" si="107"/>
        <v>0</v>
      </c>
      <c r="L238" s="53">
        <f t="shared" si="107"/>
        <v>0</v>
      </c>
      <c r="M238" s="53">
        <f t="shared" si="107"/>
        <v>0</v>
      </c>
      <c r="N238" s="54">
        <f t="shared" si="107"/>
        <v>0</v>
      </c>
      <c r="P238" s="13" t="s">
        <v>59</v>
      </c>
      <c r="Q238" s="51"/>
      <c r="R238" s="52">
        <f>IF(N238&gt;0,+R236-R237,R228)</f>
        <v>0</v>
      </c>
      <c r="S238" s="53">
        <f t="shared" ref="S238:AC238" si="108">IF(S228&gt;1,+S236-S237,0)</f>
        <v>0</v>
      </c>
      <c r="T238" s="53">
        <f t="shared" si="108"/>
        <v>0</v>
      </c>
      <c r="U238" s="53">
        <f t="shared" si="108"/>
        <v>0</v>
      </c>
      <c r="V238" s="53">
        <f t="shared" si="108"/>
        <v>0</v>
      </c>
      <c r="W238" s="53">
        <f t="shared" si="108"/>
        <v>0</v>
      </c>
      <c r="X238" s="53">
        <f t="shared" si="108"/>
        <v>0</v>
      </c>
      <c r="Y238" s="53">
        <f t="shared" si="108"/>
        <v>0</v>
      </c>
      <c r="Z238" s="53">
        <f t="shared" si="108"/>
        <v>0</v>
      </c>
      <c r="AA238" s="53">
        <f t="shared" si="108"/>
        <v>0</v>
      </c>
      <c r="AB238" s="53">
        <f t="shared" si="108"/>
        <v>0</v>
      </c>
      <c r="AC238" s="54">
        <f t="shared" si="108"/>
        <v>0</v>
      </c>
    </row>
    <row r="239" spans="1:29">
      <c r="A239" s="13"/>
      <c r="B239" s="51"/>
      <c r="C239" s="51"/>
      <c r="D239" s="51"/>
      <c r="E239" s="51"/>
      <c r="F239" s="51"/>
      <c r="G239" s="51"/>
      <c r="H239" s="51"/>
      <c r="I239" s="51"/>
      <c r="J239" s="51"/>
      <c r="K239" s="51"/>
      <c r="L239" s="51"/>
      <c r="M239" s="51"/>
      <c r="N239" s="51"/>
      <c r="P239" s="13"/>
      <c r="Q239" s="51"/>
      <c r="R239" s="51"/>
      <c r="S239" s="51"/>
      <c r="T239" s="51"/>
      <c r="U239" s="51"/>
      <c r="V239" s="51"/>
      <c r="W239" s="51"/>
      <c r="X239" s="51"/>
      <c r="Y239" s="51"/>
      <c r="Z239" s="51"/>
      <c r="AA239" s="51"/>
      <c r="AB239" s="51"/>
      <c r="AC239" s="51"/>
    </row>
    <row r="240" spans="1:29" ht="21">
      <c r="A240" s="81" t="s">
        <v>238</v>
      </c>
      <c r="B240" s="96"/>
      <c r="C240" s="92"/>
      <c r="D240" s="92"/>
      <c r="E240" s="92"/>
      <c r="F240" s="92"/>
      <c r="G240" s="92"/>
      <c r="H240" s="92"/>
      <c r="I240" s="92"/>
      <c r="J240" s="92"/>
      <c r="K240" s="92"/>
      <c r="L240" s="92"/>
      <c r="M240" s="92"/>
      <c r="N240" s="92"/>
      <c r="P240" s="81" t="s">
        <v>155</v>
      </c>
      <c r="Q240" s="96"/>
      <c r="R240" s="92"/>
      <c r="S240" s="92"/>
      <c r="T240" s="92"/>
      <c r="U240" s="92"/>
      <c r="V240" s="92"/>
      <c r="W240" s="92"/>
      <c r="X240" s="92"/>
      <c r="Y240" s="92"/>
      <c r="Z240" s="92"/>
      <c r="AA240" s="92"/>
      <c r="AB240" s="92"/>
      <c r="AC240" s="92"/>
    </row>
    <row r="241" spans="1:29" ht="18" thickBot="1">
      <c r="A241" s="92"/>
      <c r="B241" s="92"/>
      <c r="C241" s="92"/>
      <c r="D241" s="92"/>
      <c r="E241" s="92"/>
      <c r="F241" s="92"/>
      <c r="G241" s="92"/>
      <c r="H241" s="92"/>
      <c r="I241" s="92"/>
      <c r="J241" s="92"/>
      <c r="K241" s="92"/>
      <c r="L241" s="92"/>
      <c r="M241" s="92"/>
      <c r="N241" s="92"/>
      <c r="P241" s="92"/>
      <c r="Q241" s="92"/>
      <c r="R241" s="92"/>
      <c r="S241" s="92"/>
      <c r="T241" s="92"/>
      <c r="U241" s="92"/>
      <c r="V241" s="92"/>
      <c r="W241" s="92"/>
      <c r="X241" s="92"/>
      <c r="Y241" s="92"/>
      <c r="Z241" s="92"/>
      <c r="AA241" s="92"/>
      <c r="AB241" s="92"/>
      <c r="AC241" s="92"/>
    </row>
    <row r="242" spans="1:29" ht="18" thickBot="1">
      <c r="A242" t="s">
        <v>92</v>
      </c>
      <c r="B242" s="140">
        <v>0</v>
      </c>
      <c r="C242" s="60"/>
      <c r="D242" s="60"/>
      <c r="E242" s="60"/>
      <c r="F242" s="60"/>
      <c r="G242" s="60"/>
      <c r="H242" s="60"/>
      <c r="I242" s="60"/>
      <c r="J242" s="60"/>
      <c r="K242" s="60"/>
      <c r="L242" s="60"/>
      <c r="M242" s="60"/>
      <c r="N242" s="60"/>
      <c r="P242" t="s">
        <v>153</v>
      </c>
      <c r="Q242" s="383">
        <f>IF(B242&gt;0,13,0)</f>
        <v>0</v>
      </c>
      <c r="R242" s="60"/>
      <c r="S242" s="60"/>
      <c r="T242" s="60"/>
      <c r="U242" s="60"/>
      <c r="V242" s="60"/>
      <c r="W242" s="60"/>
      <c r="X242" s="60"/>
      <c r="Y242" s="60"/>
      <c r="Z242" s="60"/>
      <c r="AA242" s="60"/>
      <c r="AB242" s="60"/>
      <c r="AC242" s="60"/>
    </row>
    <row r="243" spans="1:29">
      <c r="B243" s="60"/>
      <c r="C243" s="60"/>
      <c r="D243" s="60"/>
      <c r="E243" s="60"/>
      <c r="F243" s="60"/>
      <c r="G243" s="60"/>
      <c r="H243" s="60"/>
      <c r="I243" s="60"/>
      <c r="J243" s="60"/>
      <c r="K243" s="60"/>
      <c r="L243" s="60"/>
      <c r="M243" s="60"/>
      <c r="N243" s="60"/>
      <c r="Q243" s="60"/>
      <c r="R243" s="60"/>
      <c r="S243" s="60"/>
      <c r="T243" s="60"/>
      <c r="U243" s="60"/>
      <c r="V243" s="60"/>
      <c r="W243" s="60"/>
      <c r="X243" s="60"/>
      <c r="Y243" s="60"/>
      <c r="Z243" s="60"/>
      <c r="AA243" s="60"/>
      <c r="AB243" s="60"/>
      <c r="AC243" s="60"/>
    </row>
    <row r="244" spans="1:29">
      <c r="A244" t="s">
        <v>63</v>
      </c>
      <c r="B244" s="226">
        <v>0</v>
      </c>
      <c r="C244" s="93">
        <f>IF(($B242=1),B244,0)</f>
        <v>0</v>
      </c>
      <c r="D244" s="94">
        <f>IF(C244&gt;1,C244,IF(($B242=2),B244,0))</f>
        <v>0</v>
      </c>
      <c r="E244" s="94">
        <f>IF(D244&gt;1,D244,IF(($B242=3),B244,0))</f>
        <v>0</v>
      </c>
      <c r="F244" s="94">
        <f>IF(E244&gt;1,E244,IF(($B242=4),B244,0))</f>
        <v>0</v>
      </c>
      <c r="G244" s="94">
        <f>IF(F244&gt;1,F244,IF(($B242=5),B244,0))</f>
        <v>0</v>
      </c>
      <c r="H244" s="94">
        <f>IF(G244&gt;1,G244,IF(($B242=6),B244,0))</f>
        <v>0</v>
      </c>
      <c r="I244" s="94">
        <f>IF(H244&gt;1,H244,IF(($B242=7),B244,0))</f>
        <v>0</v>
      </c>
      <c r="J244" s="94">
        <f>IF(I244&gt;1,I244,IF(($B242=8),B244,0))</f>
        <v>0</v>
      </c>
      <c r="K244" s="94">
        <f>IF(J244&gt;1,J244,IF(($B242=9),B244,0))</f>
        <v>0</v>
      </c>
      <c r="L244" s="94">
        <f>IF(K244&gt;1,K244,IF(($B242=10),B244,0))</f>
        <v>0</v>
      </c>
      <c r="M244" s="94">
        <f>IF(L244&gt;1,L244,IF(($B242=11),B244,0))</f>
        <v>0</v>
      </c>
      <c r="N244" s="95">
        <f>IF(M244&gt;1,M244,IF(($B242=12),B244,0))</f>
        <v>0</v>
      </c>
      <c r="P244" t="s">
        <v>63</v>
      </c>
      <c r="Q244" s="226">
        <f>+B244</f>
        <v>0</v>
      </c>
      <c r="R244" s="93">
        <f>IF(($Q242=13),Q244,0)</f>
        <v>0</v>
      </c>
      <c r="S244" s="94">
        <f>IF(R244&gt;1,R244,IF(($Q242=14),Q244,0))</f>
        <v>0</v>
      </c>
      <c r="T244" s="94">
        <f>IF(S244&gt;1,S244,IF(($Q242=15),Q244,0))</f>
        <v>0</v>
      </c>
      <c r="U244" s="94">
        <f>IF(T244&gt;1,T244,IF(($Q242=16),Q244,0))</f>
        <v>0</v>
      </c>
      <c r="V244" s="94">
        <f>IF(U244&gt;1,U244,IF(($Q242=17),Q244,0))</f>
        <v>0</v>
      </c>
      <c r="W244" s="94">
        <f>IF(V244&gt;1,V244,IF(($Q242=18),Q244,0))</f>
        <v>0</v>
      </c>
      <c r="X244" s="94">
        <f>IF(W244&gt;1,W244,IF(($Q242=19),Q244,0))</f>
        <v>0</v>
      </c>
      <c r="Y244" s="94">
        <f>IF(X244&gt;1,X244,IF(($Q242=20),Q244,0))</f>
        <v>0</v>
      </c>
      <c r="Z244" s="94">
        <f>IF(Y244&gt;1,Y244,IF(($Q242=21),Q244,0))</f>
        <v>0</v>
      </c>
      <c r="AA244" s="94">
        <f>IF(Z244&gt;1,Z244,IF(($Q242=22),Q244,0))</f>
        <v>0</v>
      </c>
      <c r="AB244" s="94">
        <f>IF(AA244&gt;1,AA244,IF(($Q242=23),Q244,0))</f>
        <v>0</v>
      </c>
      <c r="AC244" s="95">
        <f>IF(AB244&gt;1,AB244,IF(($Q242=24),Q244,0))</f>
        <v>0</v>
      </c>
    </row>
    <row r="245" spans="1:29">
      <c r="A245" t="s">
        <v>46</v>
      </c>
      <c r="B245" s="141">
        <v>7.0000000000000007E-2</v>
      </c>
      <c r="C245" s="80">
        <f t="shared" ref="C245:N245" si="109">+B245</f>
        <v>7.0000000000000007E-2</v>
      </c>
      <c r="D245" s="80">
        <f t="shared" si="109"/>
        <v>7.0000000000000007E-2</v>
      </c>
      <c r="E245" s="80">
        <f t="shared" si="109"/>
        <v>7.0000000000000007E-2</v>
      </c>
      <c r="F245" s="80">
        <f t="shared" si="109"/>
        <v>7.0000000000000007E-2</v>
      </c>
      <c r="G245" s="80">
        <f t="shared" si="109"/>
        <v>7.0000000000000007E-2</v>
      </c>
      <c r="H245" s="80">
        <f t="shared" si="109"/>
        <v>7.0000000000000007E-2</v>
      </c>
      <c r="I245" s="80">
        <f t="shared" si="109"/>
        <v>7.0000000000000007E-2</v>
      </c>
      <c r="J245" s="80">
        <f t="shared" si="109"/>
        <v>7.0000000000000007E-2</v>
      </c>
      <c r="K245" s="80">
        <f t="shared" si="109"/>
        <v>7.0000000000000007E-2</v>
      </c>
      <c r="L245" s="80">
        <f t="shared" si="109"/>
        <v>7.0000000000000007E-2</v>
      </c>
      <c r="M245" s="80">
        <f t="shared" si="109"/>
        <v>7.0000000000000007E-2</v>
      </c>
      <c r="N245" s="80">
        <f t="shared" si="109"/>
        <v>7.0000000000000007E-2</v>
      </c>
      <c r="P245" t="s">
        <v>46</v>
      </c>
      <c r="Q245" s="141">
        <f>+B245</f>
        <v>7.0000000000000007E-2</v>
      </c>
      <c r="R245" s="80">
        <f t="shared" ref="R245:AC245" si="110">+Q245</f>
        <v>7.0000000000000007E-2</v>
      </c>
      <c r="S245" s="80">
        <f t="shared" si="110"/>
        <v>7.0000000000000007E-2</v>
      </c>
      <c r="T245" s="80">
        <f t="shared" si="110"/>
        <v>7.0000000000000007E-2</v>
      </c>
      <c r="U245" s="80">
        <f t="shared" si="110"/>
        <v>7.0000000000000007E-2</v>
      </c>
      <c r="V245" s="80">
        <f t="shared" si="110"/>
        <v>7.0000000000000007E-2</v>
      </c>
      <c r="W245" s="80">
        <f t="shared" si="110"/>
        <v>7.0000000000000007E-2</v>
      </c>
      <c r="X245" s="80">
        <f t="shared" si="110"/>
        <v>7.0000000000000007E-2</v>
      </c>
      <c r="Y245" s="80">
        <f t="shared" si="110"/>
        <v>7.0000000000000007E-2</v>
      </c>
      <c r="Z245" s="80">
        <f t="shared" si="110"/>
        <v>7.0000000000000007E-2</v>
      </c>
      <c r="AA245" s="80">
        <f t="shared" si="110"/>
        <v>7.0000000000000007E-2</v>
      </c>
      <c r="AB245" s="80">
        <f t="shared" si="110"/>
        <v>7.0000000000000007E-2</v>
      </c>
      <c r="AC245" s="80">
        <f t="shared" si="110"/>
        <v>7.0000000000000007E-2</v>
      </c>
    </row>
    <row r="246" spans="1:29">
      <c r="A246" t="s">
        <v>47</v>
      </c>
      <c r="B246" s="142">
        <v>36</v>
      </c>
      <c r="C246" s="60">
        <f t="shared" ref="C246:N246" si="111">+B246</f>
        <v>36</v>
      </c>
      <c r="D246" s="60">
        <f t="shared" si="111"/>
        <v>36</v>
      </c>
      <c r="E246" s="60">
        <f t="shared" si="111"/>
        <v>36</v>
      </c>
      <c r="F246" s="60">
        <f t="shared" si="111"/>
        <v>36</v>
      </c>
      <c r="G246" s="60">
        <f t="shared" si="111"/>
        <v>36</v>
      </c>
      <c r="H246" s="60">
        <f t="shared" si="111"/>
        <v>36</v>
      </c>
      <c r="I246" s="60">
        <f t="shared" si="111"/>
        <v>36</v>
      </c>
      <c r="J246" s="60">
        <f t="shared" si="111"/>
        <v>36</v>
      </c>
      <c r="K246" s="60">
        <f t="shared" si="111"/>
        <v>36</v>
      </c>
      <c r="L246" s="60">
        <f t="shared" si="111"/>
        <v>36</v>
      </c>
      <c r="M246" s="60">
        <f t="shared" si="111"/>
        <v>36</v>
      </c>
      <c r="N246" s="60">
        <f t="shared" si="111"/>
        <v>36</v>
      </c>
      <c r="P246" t="s">
        <v>47</v>
      </c>
      <c r="Q246" s="142">
        <f>+B246</f>
        <v>36</v>
      </c>
      <c r="R246" s="60">
        <f t="shared" ref="R246:AC246" si="112">+Q246</f>
        <v>36</v>
      </c>
      <c r="S246" s="60">
        <f t="shared" si="112"/>
        <v>36</v>
      </c>
      <c r="T246" s="60">
        <f t="shared" si="112"/>
        <v>36</v>
      </c>
      <c r="U246" s="60">
        <f t="shared" si="112"/>
        <v>36</v>
      </c>
      <c r="V246" s="60">
        <f t="shared" si="112"/>
        <v>36</v>
      </c>
      <c r="W246" s="60">
        <f t="shared" si="112"/>
        <v>36</v>
      </c>
      <c r="X246" s="60">
        <f t="shared" si="112"/>
        <v>36</v>
      </c>
      <c r="Y246" s="60">
        <f t="shared" si="112"/>
        <v>36</v>
      </c>
      <c r="Z246" s="60">
        <f t="shared" si="112"/>
        <v>36</v>
      </c>
      <c r="AA246" s="60">
        <f t="shared" si="112"/>
        <v>36</v>
      </c>
      <c r="AB246" s="60">
        <f t="shared" si="112"/>
        <v>36</v>
      </c>
      <c r="AC246" s="60">
        <f t="shared" si="112"/>
        <v>36</v>
      </c>
    </row>
    <row r="247" spans="1:29">
      <c r="A247" t="s">
        <v>64</v>
      </c>
      <c r="B247" s="143" t="s">
        <v>242</v>
      </c>
      <c r="C247" s="91" t="str">
        <f t="shared" ref="C247:N247" si="113">+B247</f>
        <v>Y</v>
      </c>
      <c r="D247" s="91" t="str">
        <f t="shared" si="113"/>
        <v>Y</v>
      </c>
      <c r="E247" s="91" t="str">
        <f t="shared" si="113"/>
        <v>Y</v>
      </c>
      <c r="F247" s="91" t="str">
        <f t="shared" si="113"/>
        <v>Y</v>
      </c>
      <c r="G247" s="91" t="str">
        <f t="shared" si="113"/>
        <v>Y</v>
      </c>
      <c r="H247" s="91" t="str">
        <f t="shared" si="113"/>
        <v>Y</v>
      </c>
      <c r="I247" s="91" t="str">
        <f t="shared" si="113"/>
        <v>Y</v>
      </c>
      <c r="J247" s="91" t="str">
        <f t="shared" si="113"/>
        <v>Y</v>
      </c>
      <c r="K247" s="91" t="str">
        <f t="shared" si="113"/>
        <v>Y</v>
      </c>
      <c r="L247" s="91" t="str">
        <f t="shared" si="113"/>
        <v>Y</v>
      </c>
      <c r="M247" s="91" t="str">
        <f t="shared" si="113"/>
        <v>Y</v>
      </c>
      <c r="N247" s="91" t="str">
        <f t="shared" si="113"/>
        <v>Y</v>
      </c>
      <c r="P247" t="s">
        <v>64</v>
      </c>
      <c r="Q247" s="143" t="str">
        <f>+B247</f>
        <v>Y</v>
      </c>
      <c r="R247" s="91" t="str">
        <f t="shared" ref="R247:AC247" si="114">+Q247</f>
        <v>Y</v>
      </c>
      <c r="S247" s="91" t="str">
        <f t="shared" si="114"/>
        <v>Y</v>
      </c>
      <c r="T247" s="91" t="str">
        <f t="shared" si="114"/>
        <v>Y</v>
      </c>
      <c r="U247" s="91" t="str">
        <f t="shared" si="114"/>
        <v>Y</v>
      </c>
      <c r="V247" s="91" t="str">
        <f t="shared" si="114"/>
        <v>Y</v>
      </c>
      <c r="W247" s="91" t="str">
        <f t="shared" si="114"/>
        <v>Y</v>
      </c>
      <c r="X247" s="91" t="str">
        <f t="shared" si="114"/>
        <v>Y</v>
      </c>
      <c r="Y247" s="91" t="str">
        <f t="shared" si="114"/>
        <v>Y</v>
      </c>
      <c r="Z247" s="91" t="str">
        <f t="shared" si="114"/>
        <v>Y</v>
      </c>
      <c r="AA247" s="91" t="str">
        <f t="shared" si="114"/>
        <v>Y</v>
      </c>
      <c r="AB247" s="91" t="str">
        <f t="shared" si="114"/>
        <v>Y</v>
      </c>
      <c r="AC247" s="91" t="str">
        <f t="shared" si="114"/>
        <v>Y</v>
      </c>
    </row>
    <row r="248" spans="1:29">
      <c r="A248" t="s">
        <v>67</v>
      </c>
      <c r="B248" s="51"/>
      <c r="C248" s="51">
        <f t="shared" ref="C248:N248" si="115">IF(C247="Y",0,IF(C244&gt;1,C250-C249,0))</f>
        <v>0</v>
      </c>
      <c r="D248" s="51">
        <f t="shared" si="115"/>
        <v>0</v>
      </c>
      <c r="E248" s="51">
        <f t="shared" si="115"/>
        <v>0</v>
      </c>
      <c r="F248" s="51">
        <f t="shared" si="115"/>
        <v>0</v>
      </c>
      <c r="G248" s="51">
        <f t="shared" si="115"/>
        <v>0</v>
      </c>
      <c r="H248" s="51">
        <f t="shared" si="115"/>
        <v>0</v>
      </c>
      <c r="I248" s="51">
        <f t="shared" si="115"/>
        <v>0</v>
      </c>
      <c r="J248" s="51">
        <f t="shared" si="115"/>
        <v>0</v>
      </c>
      <c r="K248" s="51">
        <f t="shared" si="115"/>
        <v>0</v>
      </c>
      <c r="L248" s="51">
        <f t="shared" si="115"/>
        <v>0</v>
      </c>
      <c r="M248" s="51">
        <f t="shared" si="115"/>
        <v>0</v>
      </c>
      <c r="N248" s="51">
        <f t="shared" si="115"/>
        <v>0</v>
      </c>
      <c r="P248" t="s">
        <v>67</v>
      </c>
      <c r="Q248" s="51"/>
      <c r="R248" s="51">
        <f>IF(R247="Y",0,IF(N254&gt;1,R250-R249,0))</f>
        <v>0</v>
      </c>
      <c r="S248" s="51">
        <f t="shared" ref="S248:AC248" si="116">IF(S247="Y",0,IF(S244&gt;1,S250-S249,0))</f>
        <v>0</v>
      </c>
      <c r="T248" s="51">
        <f t="shared" si="116"/>
        <v>0</v>
      </c>
      <c r="U248" s="51">
        <f t="shared" si="116"/>
        <v>0</v>
      </c>
      <c r="V248" s="51">
        <f t="shared" si="116"/>
        <v>0</v>
      </c>
      <c r="W248" s="51">
        <f t="shared" si="116"/>
        <v>0</v>
      </c>
      <c r="X248" s="51">
        <f t="shared" si="116"/>
        <v>0</v>
      </c>
      <c r="Y248" s="51">
        <f t="shared" si="116"/>
        <v>0</v>
      </c>
      <c r="Z248" s="51">
        <f t="shared" si="116"/>
        <v>0</v>
      </c>
      <c r="AA248" s="51">
        <f t="shared" si="116"/>
        <v>0</v>
      </c>
      <c r="AB248" s="51">
        <f t="shared" si="116"/>
        <v>0</v>
      </c>
      <c r="AC248" s="51">
        <f t="shared" si="116"/>
        <v>0</v>
      </c>
    </row>
    <row r="249" spans="1:29">
      <c r="A249" s="39" t="s">
        <v>68</v>
      </c>
      <c r="B249" s="70"/>
      <c r="C249" s="70">
        <v>0</v>
      </c>
      <c r="D249" s="70">
        <f t="shared" ref="D249:N249" si="117">+(D245/12)*C254</f>
        <v>0</v>
      </c>
      <c r="E249" s="70">
        <f t="shared" si="117"/>
        <v>0</v>
      </c>
      <c r="F249" s="70">
        <f t="shared" si="117"/>
        <v>0</v>
      </c>
      <c r="G249" s="70">
        <f t="shared" si="117"/>
        <v>0</v>
      </c>
      <c r="H249" s="70">
        <f t="shared" si="117"/>
        <v>0</v>
      </c>
      <c r="I249" s="70">
        <f t="shared" si="117"/>
        <v>0</v>
      </c>
      <c r="J249" s="70">
        <f t="shared" si="117"/>
        <v>0</v>
      </c>
      <c r="K249" s="70">
        <f t="shared" si="117"/>
        <v>0</v>
      </c>
      <c r="L249" s="70">
        <f t="shared" si="117"/>
        <v>0</v>
      </c>
      <c r="M249" s="70">
        <f t="shared" si="117"/>
        <v>0</v>
      </c>
      <c r="N249" s="70">
        <f t="shared" si="117"/>
        <v>0</v>
      </c>
      <c r="P249" s="39" t="s">
        <v>68</v>
      </c>
      <c r="Q249" s="70"/>
      <c r="R249" s="70">
        <f>IF(N254&gt;0,(N254*(R245/12)),IF(Q242&gt;13,(R245/12)*R244,0))</f>
        <v>0</v>
      </c>
      <c r="S249" s="70">
        <f t="shared" ref="S249:AC249" si="118">+(S245/12)*R254</f>
        <v>0</v>
      </c>
      <c r="T249" s="70">
        <f t="shared" si="118"/>
        <v>0</v>
      </c>
      <c r="U249" s="70">
        <f t="shared" si="118"/>
        <v>0</v>
      </c>
      <c r="V249" s="70">
        <f t="shared" si="118"/>
        <v>0</v>
      </c>
      <c r="W249" s="70">
        <f t="shared" si="118"/>
        <v>0</v>
      </c>
      <c r="X249" s="70">
        <f t="shared" si="118"/>
        <v>0</v>
      </c>
      <c r="Y249" s="70">
        <f t="shared" si="118"/>
        <v>0</v>
      </c>
      <c r="Z249" s="70">
        <f t="shared" si="118"/>
        <v>0</v>
      </c>
      <c r="AA249" s="70">
        <f t="shared" si="118"/>
        <v>0</v>
      </c>
      <c r="AB249" s="70">
        <f t="shared" si="118"/>
        <v>0</v>
      </c>
      <c r="AC249" s="70">
        <f t="shared" si="118"/>
        <v>0</v>
      </c>
    </row>
    <row r="250" spans="1:29">
      <c r="A250" t="s">
        <v>66</v>
      </c>
      <c r="B250" s="51"/>
      <c r="C250" s="51">
        <f>IF($B242&gt;0,0,IF(C247="Y",C249,IF(C244&gt;1,-(PMT(C245/12,C246,C244)),0)))</f>
        <v>0</v>
      </c>
      <c r="D250" s="51">
        <f>IF($B242&gt;1,0,IF(D247="Y",D249,IF(D244&gt;1,-(PMT(D245/12,D246,D244)),0)))</f>
        <v>0</v>
      </c>
      <c r="E250" s="51">
        <f>IF($B242&gt;2,0,IF(E247="Y",E249,IF(E244&gt;1,-(PMT(E245/12,E246,E244)),0)))</f>
        <v>0</v>
      </c>
      <c r="F250" s="51">
        <f>IF($B242&gt;3,0,IF(F247="Y",F249,IF(F244&gt;1,-(PMT(F245/12,F246,F244)),0)))</f>
        <v>0</v>
      </c>
      <c r="G250" s="51">
        <f>IF($B242&gt;4,0,IF(G247="Y",G249,IF(G244&gt;1,-(PMT(G245/12,G246,G244)),0)))</f>
        <v>0</v>
      </c>
      <c r="H250" s="51">
        <f>IF($B242&gt;5,0,IF(H247="Y",H249,IF(H244&gt;1,-(PMT(H245/12,H246,H244)),0)))</f>
        <v>0</v>
      </c>
      <c r="I250" s="51">
        <f>IF($B242&gt;6,0,IF(I247="Y",I249,IF(I244&gt;1,-(PMT(I245/12,I246,I244)),0)))</f>
        <v>0</v>
      </c>
      <c r="J250" s="51">
        <f>IF($B242&gt;7,0,IF(J247="Y",J249,IF(J244&gt;1,-(PMT(J245/12,J246,J244)),0)))</f>
        <v>0</v>
      </c>
      <c r="K250" s="51">
        <f>IF($B242&gt;8,0,IF(K247="Y",K249,IF(K244&gt;1,-(PMT(K245/12,K246,K244)),0)))</f>
        <v>0</v>
      </c>
      <c r="L250" s="51">
        <f>IF($B242&gt;9,0,IF(L247="Y",L249,IF(L244&gt;1,-(PMT(L245/12,L246,L244)),0)))</f>
        <v>0</v>
      </c>
      <c r="M250" s="51">
        <f>IF($B242&gt;10,0,IF(M247="Y",M249,IF(M244&gt;1,-(PMT(M245/12,M246,M244)),0)))</f>
        <v>0</v>
      </c>
      <c r="N250" s="51">
        <f>IF($B242&gt;11,0,IF(N247="Y",N249,IF(N244&gt;1,-(PMT(N245/12,N246,N244)),0)))</f>
        <v>0</v>
      </c>
      <c r="P250" t="s">
        <v>66</v>
      </c>
      <c r="Q250" s="51"/>
      <c r="R250" s="51">
        <f>IF(R247="Y",R249,IF(R244&gt;1,-(PMT(R245/12,R246,R244)),0))</f>
        <v>0</v>
      </c>
      <c r="S250" s="51">
        <f>IF($Q242&gt;13,0,IF(S247="Y",S249,IF(S244&gt;1,-(PMT(S245/12,S246,S244)),0)))</f>
        <v>0</v>
      </c>
      <c r="T250" s="51">
        <f>IF($Q242&gt;14,0,IF(T247="Y",T249,IF(T244&gt;1,-(PMT(T245/12,T246,T244)),0)))</f>
        <v>0</v>
      </c>
      <c r="U250" s="51">
        <f>IF($Q242&gt;15,0,IF(U247="Y",U249,IF(U244&gt;1,-(PMT(U245/12,U246,U244)),0)))</f>
        <v>0</v>
      </c>
      <c r="V250" s="51">
        <f>IF($Q242&gt;16,0,IF(V247="Y",V249,IF(V244&gt;1,-(PMT(V245/12,V246,V244)),0)))</f>
        <v>0</v>
      </c>
      <c r="W250" s="51">
        <f>IF($Q242&gt;17,0,IF(W247="Y",W249,IF(W244&gt;1,-(PMT(W245/12,W246,W244)),0)))</f>
        <v>0</v>
      </c>
      <c r="X250" s="51">
        <f>IF($Q242&gt;18,0,IF(X247="Y",X249,IF(X244&gt;1,-(PMT(X245/12,X246,X244)),0)))</f>
        <v>0</v>
      </c>
      <c r="Y250" s="51">
        <f>IF($Q242&gt;19,0,IF(Y247="Y",Y249,IF(Y244&gt;1,-(PMT(Y245/12,Y246,Y244)),0)))</f>
        <v>0</v>
      </c>
      <c r="Z250" s="51">
        <f>IF($Q242&gt;20,0,IF(Z247="Y",Z249,IF(Z244&gt;1,-(PMT(Z245/12,Z246,Z244)),0)))</f>
        <v>0</v>
      </c>
      <c r="AA250" s="51">
        <f>IF($Q242&gt;21,0,IF(AA247="Y",AA249,IF(AA244&gt;1,-(PMT(AA245/12,AA246,AA244)),0)))</f>
        <v>0</v>
      </c>
      <c r="AB250" s="51">
        <f>IF($Q242&gt;22,0,IF(AB247="Y",AB249,IF(AB244&gt;1,-(PMT(AB245/12,AB246,AB244)),0)))</f>
        <v>0</v>
      </c>
      <c r="AC250" s="51">
        <f>IF($Q242&gt;23,0,IF(AC247="Y",AC249,IF(AC244&gt;1,-(PMT(AC245/12,AC246,AC244)),0)))</f>
        <v>0</v>
      </c>
    </row>
    <row r="251" spans="1:29">
      <c r="B251" s="51"/>
      <c r="C251" s="51"/>
      <c r="D251" s="51"/>
      <c r="E251" s="51"/>
      <c r="F251" s="51"/>
      <c r="G251" s="51"/>
      <c r="H251" s="51"/>
      <c r="I251" s="51"/>
      <c r="J251" s="51"/>
      <c r="K251" s="51"/>
      <c r="L251" s="51"/>
      <c r="M251" s="51"/>
      <c r="N251" s="51"/>
      <c r="Q251" s="51"/>
      <c r="R251" s="51"/>
      <c r="S251" s="51"/>
      <c r="T251" s="51"/>
      <c r="U251" s="51"/>
      <c r="V251" s="51"/>
      <c r="W251" s="51"/>
      <c r="X251" s="51"/>
      <c r="Y251" s="51"/>
      <c r="Z251" s="51"/>
      <c r="AA251" s="51"/>
      <c r="AB251" s="51"/>
      <c r="AC251" s="51"/>
    </row>
    <row r="252" spans="1:29">
      <c r="A252" s="13" t="s">
        <v>69</v>
      </c>
      <c r="B252" s="51"/>
      <c r="C252" s="51">
        <f t="shared" ref="C252:N252" si="119">IF(B252&lt;1,C244,IF(C244=B244,B254,0))</f>
        <v>0</v>
      </c>
      <c r="D252" s="51">
        <f t="shared" si="119"/>
        <v>0</v>
      </c>
      <c r="E252" s="51">
        <f t="shared" si="119"/>
        <v>0</v>
      </c>
      <c r="F252" s="51">
        <f t="shared" si="119"/>
        <v>0</v>
      </c>
      <c r="G252" s="51">
        <f t="shared" si="119"/>
        <v>0</v>
      </c>
      <c r="H252" s="51">
        <f t="shared" si="119"/>
        <v>0</v>
      </c>
      <c r="I252" s="51">
        <f t="shared" si="119"/>
        <v>0</v>
      </c>
      <c r="J252" s="51">
        <f t="shared" si="119"/>
        <v>0</v>
      </c>
      <c r="K252" s="51">
        <f t="shared" si="119"/>
        <v>0</v>
      </c>
      <c r="L252" s="51">
        <f t="shared" si="119"/>
        <v>0</v>
      </c>
      <c r="M252" s="51">
        <f t="shared" si="119"/>
        <v>0</v>
      </c>
      <c r="N252" s="51">
        <f t="shared" si="119"/>
        <v>0</v>
      </c>
      <c r="P252" s="13" t="s">
        <v>69</v>
      </c>
      <c r="Q252" s="51"/>
      <c r="R252" s="51">
        <f>IF(N254&gt;0,N254,Q254)</f>
        <v>0</v>
      </c>
      <c r="S252" s="51">
        <f t="shared" ref="S252:AC252" si="120">IF(R252&lt;1,S244,IF(S244=R244,R254,0))</f>
        <v>0</v>
      </c>
      <c r="T252" s="51">
        <f t="shared" si="120"/>
        <v>0</v>
      </c>
      <c r="U252" s="51">
        <f t="shared" si="120"/>
        <v>0</v>
      </c>
      <c r="V252" s="51">
        <f t="shared" si="120"/>
        <v>0</v>
      </c>
      <c r="W252" s="51">
        <f t="shared" si="120"/>
        <v>0</v>
      </c>
      <c r="X252" s="51">
        <f t="shared" si="120"/>
        <v>0</v>
      </c>
      <c r="Y252" s="51">
        <f t="shared" si="120"/>
        <v>0</v>
      </c>
      <c r="Z252" s="51">
        <f t="shared" si="120"/>
        <v>0</v>
      </c>
      <c r="AA252" s="51">
        <f t="shared" si="120"/>
        <v>0</v>
      </c>
      <c r="AB252" s="51">
        <f t="shared" si="120"/>
        <v>0</v>
      </c>
      <c r="AC252" s="51">
        <f t="shared" si="120"/>
        <v>0</v>
      </c>
    </row>
    <row r="253" spans="1:29">
      <c r="A253" s="39" t="s">
        <v>70</v>
      </c>
      <c r="B253" s="90"/>
      <c r="C253" s="51">
        <v>0</v>
      </c>
      <c r="D253" s="51">
        <f t="shared" ref="D253:N253" si="121">+D248</f>
        <v>0</v>
      </c>
      <c r="E253" s="51">
        <f t="shared" si="121"/>
        <v>0</v>
      </c>
      <c r="F253" s="51">
        <f t="shared" si="121"/>
        <v>0</v>
      </c>
      <c r="G253" s="51">
        <f t="shared" si="121"/>
        <v>0</v>
      </c>
      <c r="H253" s="51">
        <f t="shared" si="121"/>
        <v>0</v>
      </c>
      <c r="I253" s="51">
        <f t="shared" si="121"/>
        <v>0</v>
      </c>
      <c r="J253" s="51">
        <f t="shared" si="121"/>
        <v>0</v>
      </c>
      <c r="K253" s="51">
        <f t="shared" si="121"/>
        <v>0</v>
      </c>
      <c r="L253" s="51">
        <f t="shared" si="121"/>
        <v>0</v>
      </c>
      <c r="M253" s="51">
        <f t="shared" si="121"/>
        <v>0</v>
      </c>
      <c r="N253" s="51">
        <f t="shared" si="121"/>
        <v>0</v>
      </c>
      <c r="P253" s="39" t="s">
        <v>70</v>
      </c>
      <c r="Q253" s="90"/>
      <c r="R253" s="51">
        <f>+R248</f>
        <v>0</v>
      </c>
      <c r="S253" s="51">
        <f t="shared" ref="S253:AC253" si="122">+S248</f>
        <v>0</v>
      </c>
      <c r="T253" s="51">
        <f t="shared" si="122"/>
        <v>0</v>
      </c>
      <c r="U253" s="51">
        <f t="shared" si="122"/>
        <v>0</v>
      </c>
      <c r="V253" s="51">
        <f t="shared" si="122"/>
        <v>0</v>
      </c>
      <c r="W253" s="51">
        <f t="shared" si="122"/>
        <v>0</v>
      </c>
      <c r="X253" s="51">
        <f t="shared" si="122"/>
        <v>0</v>
      </c>
      <c r="Y253" s="51">
        <f t="shared" si="122"/>
        <v>0</v>
      </c>
      <c r="Z253" s="51">
        <f t="shared" si="122"/>
        <v>0</v>
      </c>
      <c r="AA253" s="51">
        <f t="shared" si="122"/>
        <v>0</v>
      </c>
      <c r="AB253" s="51">
        <f t="shared" si="122"/>
        <v>0</v>
      </c>
      <c r="AC253" s="51">
        <f t="shared" si="122"/>
        <v>0</v>
      </c>
    </row>
    <row r="254" spans="1:29">
      <c r="A254" s="13" t="s">
        <v>59</v>
      </c>
      <c r="B254" s="51"/>
      <c r="C254" s="52">
        <f>+C252-C253</f>
        <v>0</v>
      </c>
      <c r="D254" s="53">
        <f t="shared" ref="D254:N254" si="123">IF(D244&gt;1,+D252-D253,0)</f>
        <v>0</v>
      </c>
      <c r="E254" s="53">
        <f t="shared" si="123"/>
        <v>0</v>
      </c>
      <c r="F254" s="53">
        <f t="shared" si="123"/>
        <v>0</v>
      </c>
      <c r="G254" s="53">
        <f t="shared" si="123"/>
        <v>0</v>
      </c>
      <c r="H254" s="53">
        <f t="shared" si="123"/>
        <v>0</v>
      </c>
      <c r="I254" s="53">
        <f t="shared" si="123"/>
        <v>0</v>
      </c>
      <c r="J254" s="53">
        <f t="shared" si="123"/>
        <v>0</v>
      </c>
      <c r="K254" s="53">
        <f t="shared" si="123"/>
        <v>0</v>
      </c>
      <c r="L254" s="53">
        <f t="shared" si="123"/>
        <v>0</v>
      </c>
      <c r="M254" s="53">
        <f t="shared" si="123"/>
        <v>0</v>
      </c>
      <c r="N254" s="54">
        <f t="shared" si="123"/>
        <v>0</v>
      </c>
      <c r="P254" s="13" t="s">
        <v>59</v>
      </c>
      <c r="Q254" s="51"/>
      <c r="R254" s="52">
        <f>IF(N254&gt;0,+R252-R253,R244)</f>
        <v>0</v>
      </c>
      <c r="S254" s="53">
        <f t="shared" ref="S254:AC254" si="124">IF(S244&gt;1,+S252-S253,0)</f>
        <v>0</v>
      </c>
      <c r="T254" s="53">
        <f t="shared" si="124"/>
        <v>0</v>
      </c>
      <c r="U254" s="53">
        <f t="shared" si="124"/>
        <v>0</v>
      </c>
      <c r="V254" s="53">
        <f t="shared" si="124"/>
        <v>0</v>
      </c>
      <c r="W254" s="53">
        <f t="shared" si="124"/>
        <v>0</v>
      </c>
      <c r="X254" s="53">
        <f t="shared" si="124"/>
        <v>0</v>
      </c>
      <c r="Y254" s="53">
        <f t="shared" si="124"/>
        <v>0</v>
      </c>
      <c r="Z254" s="53">
        <f t="shared" si="124"/>
        <v>0</v>
      </c>
      <c r="AA254" s="53">
        <f t="shared" si="124"/>
        <v>0</v>
      </c>
      <c r="AB254" s="53">
        <f t="shared" si="124"/>
        <v>0</v>
      </c>
      <c r="AC254" s="54">
        <f t="shared" si="124"/>
        <v>0</v>
      </c>
    </row>
    <row r="255" spans="1:29">
      <c r="B255" s="89"/>
      <c r="C255" s="60"/>
      <c r="D255" s="60"/>
      <c r="E255" s="60"/>
      <c r="F255" s="60"/>
      <c r="G255" s="60"/>
      <c r="H255" s="60"/>
      <c r="I255" s="60"/>
      <c r="J255" s="60"/>
      <c r="K255" s="60"/>
      <c r="L255" s="60"/>
      <c r="M255" s="60"/>
      <c r="N255" s="60"/>
      <c r="Q255" s="89"/>
      <c r="R255" s="60"/>
      <c r="S255" s="60"/>
      <c r="T255" s="60"/>
      <c r="U255" s="60"/>
      <c r="V255" s="60"/>
      <c r="W255" s="60"/>
      <c r="X255" s="60"/>
      <c r="Y255" s="60"/>
      <c r="Z255" s="60"/>
      <c r="AA255" s="60"/>
      <c r="AB255" s="60"/>
      <c r="AC255" s="60"/>
    </row>
    <row r="256" spans="1:29" ht="23.25" customHeight="1">
      <c r="A256" s="81" t="s">
        <v>241</v>
      </c>
      <c r="B256" s="98"/>
      <c r="P256" s="81" t="s">
        <v>51</v>
      </c>
      <c r="Q256" s="98"/>
    </row>
    <row r="258" spans="1:29" ht="17.25" customHeight="1">
      <c r="A258" t="s">
        <v>93</v>
      </c>
      <c r="C258" s="60">
        <f>+Equipment!C20</f>
        <v>0</v>
      </c>
      <c r="D258" s="60">
        <f>+Equipment!D20+C258</f>
        <v>0</v>
      </c>
      <c r="E258" s="60">
        <f>+Equipment!E20+D258</f>
        <v>0</v>
      </c>
      <c r="F258" s="60">
        <f>+Equipment!F20+E258</f>
        <v>0</v>
      </c>
      <c r="G258" s="60">
        <f>+Equipment!G20+F258</f>
        <v>0</v>
      </c>
      <c r="H258" s="60">
        <f>+Equipment!H20+G258</f>
        <v>0</v>
      </c>
      <c r="I258" s="60">
        <f>+Equipment!I20+H258</f>
        <v>0</v>
      </c>
      <c r="J258" s="60">
        <f>+Equipment!J20+I258</f>
        <v>0</v>
      </c>
      <c r="K258" s="60">
        <f>+Equipment!K20+J258</f>
        <v>0</v>
      </c>
      <c r="L258" s="60">
        <f>+Equipment!L20+K258</f>
        <v>0</v>
      </c>
      <c r="M258" s="60">
        <f>+Equipment!M20+L258</f>
        <v>0</v>
      </c>
      <c r="N258" s="60">
        <f>+Equipment!N20+M258</f>
        <v>0</v>
      </c>
      <c r="P258" t="s">
        <v>93</v>
      </c>
      <c r="R258" s="60">
        <f>+Equipment!R20</f>
        <v>0</v>
      </c>
      <c r="S258" s="60">
        <f>+Equipment!S20+R258</f>
        <v>0</v>
      </c>
      <c r="T258" s="60">
        <f>+Equipment!T20+S258</f>
        <v>0</v>
      </c>
      <c r="U258" s="60">
        <f>+Equipment!U20+T258</f>
        <v>0</v>
      </c>
      <c r="V258" s="60">
        <f>+Equipment!V20+U258</f>
        <v>0</v>
      </c>
      <c r="W258" s="60">
        <f>+Equipment!W20+V258</f>
        <v>0</v>
      </c>
      <c r="X258" s="60">
        <f>+Equipment!X20+W258</f>
        <v>0</v>
      </c>
      <c r="Y258" s="60">
        <f>+Equipment!Y20+X258</f>
        <v>0</v>
      </c>
      <c r="Z258" s="60">
        <f>+Equipment!Z20+Y258</f>
        <v>0</v>
      </c>
      <c r="AA258" s="60">
        <f>+Equipment!AA20+Z258</f>
        <v>0</v>
      </c>
      <c r="AB258" s="60">
        <f>+Equipment!AB20+AA258</f>
        <v>0</v>
      </c>
      <c r="AC258" s="60">
        <f>+Equipment!AC20+AB258</f>
        <v>0</v>
      </c>
    </row>
    <row r="259" spans="1:29" ht="17.25" customHeight="1">
      <c r="A259" s="39" t="s">
        <v>94</v>
      </c>
      <c r="B259" s="39"/>
      <c r="C259" s="70">
        <f>+Equipment!C41</f>
        <v>0</v>
      </c>
      <c r="D259" s="70">
        <f>+Equipment!D41+C259</f>
        <v>0</v>
      </c>
      <c r="E259" s="70">
        <f>+Equipment!E41+D259</f>
        <v>0</v>
      </c>
      <c r="F259" s="70">
        <f>+Equipment!F41+E259</f>
        <v>0</v>
      </c>
      <c r="G259" s="70">
        <f>+Equipment!G41+F259</f>
        <v>0</v>
      </c>
      <c r="H259" s="70">
        <f>+Equipment!H41+G259</f>
        <v>0</v>
      </c>
      <c r="I259" s="70">
        <f>+Equipment!I41+H259</f>
        <v>0</v>
      </c>
      <c r="J259" s="70">
        <f>+Equipment!J41+I259</f>
        <v>0</v>
      </c>
      <c r="K259" s="70">
        <f>+Equipment!K41+J259</f>
        <v>0</v>
      </c>
      <c r="L259" s="70">
        <f>+Equipment!L41+K259</f>
        <v>0</v>
      </c>
      <c r="M259" s="70">
        <f>+Equipment!M41+L259</f>
        <v>0</v>
      </c>
      <c r="N259" s="70">
        <f>+Equipment!N41+M259</f>
        <v>0</v>
      </c>
      <c r="P259" s="39" t="s">
        <v>94</v>
      </c>
      <c r="Q259" s="39"/>
      <c r="R259" s="70">
        <f>N259+Equipment!R41</f>
        <v>0</v>
      </c>
      <c r="S259" s="70">
        <f>+Equipment!S41+R259</f>
        <v>0</v>
      </c>
      <c r="T259" s="70">
        <f>+Equipment!T41+S259</f>
        <v>0</v>
      </c>
      <c r="U259" s="70">
        <f>+Equipment!U41+T259</f>
        <v>0</v>
      </c>
      <c r="V259" s="70">
        <f>+Equipment!V41+U259</f>
        <v>0</v>
      </c>
      <c r="W259" s="70">
        <f>+Equipment!W41+V259</f>
        <v>0</v>
      </c>
      <c r="X259" s="70">
        <f>+Equipment!X41+W259</f>
        <v>0</v>
      </c>
      <c r="Y259" s="70">
        <f>+Equipment!Y41+X259</f>
        <v>0</v>
      </c>
      <c r="Z259" s="70">
        <f>+Equipment!Z41+Y259</f>
        <v>0</v>
      </c>
      <c r="AA259" s="70">
        <f>+Equipment!AA41+Z259</f>
        <v>0</v>
      </c>
      <c r="AB259" s="70">
        <f>+Equipment!AB41+AA259</f>
        <v>0</v>
      </c>
      <c r="AC259" s="70">
        <f>+Equipment!AC41+AB259</f>
        <v>0</v>
      </c>
    </row>
    <row r="260" spans="1:29" ht="17.25" customHeight="1">
      <c r="A260" t="s">
        <v>96</v>
      </c>
      <c r="C260" s="60">
        <f>SUM(C258:C259)</f>
        <v>0</v>
      </c>
      <c r="D260" s="60">
        <f t="shared" ref="D260:N260" si="125">SUM(D258:D259)</f>
        <v>0</v>
      </c>
      <c r="E260" s="60">
        <f t="shared" si="125"/>
        <v>0</v>
      </c>
      <c r="F260" s="60">
        <f t="shared" si="125"/>
        <v>0</v>
      </c>
      <c r="G260" s="60">
        <f t="shared" si="125"/>
        <v>0</v>
      </c>
      <c r="H260" s="60">
        <f t="shared" si="125"/>
        <v>0</v>
      </c>
      <c r="I260" s="60">
        <f t="shared" si="125"/>
        <v>0</v>
      </c>
      <c r="J260" s="60">
        <f t="shared" si="125"/>
        <v>0</v>
      </c>
      <c r="K260" s="60">
        <f t="shared" si="125"/>
        <v>0</v>
      </c>
      <c r="L260" s="60">
        <f t="shared" si="125"/>
        <v>0</v>
      </c>
      <c r="M260" s="60">
        <f t="shared" si="125"/>
        <v>0</v>
      </c>
      <c r="N260" s="60">
        <f t="shared" si="125"/>
        <v>0</v>
      </c>
      <c r="P260" t="s">
        <v>96</v>
      </c>
      <c r="R260" s="60">
        <f t="shared" ref="R260:AC260" si="126">SUM(R258:R259)</f>
        <v>0</v>
      </c>
      <c r="S260" s="60">
        <f t="shared" si="126"/>
        <v>0</v>
      </c>
      <c r="T260" s="60">
        <f t="shared" si="126"/>
        <v>0</v>
      </c>
      <c r="U260" s="60">
        <f t="shared" si="126"/>
        <v>0</v>
      </c>
      <c r="V260" s="60">
        <f t="shared" si="126"/>
        <v>0</v>
      </c>
      <c r="W260" s="60">
        <f t="shared" si="126"/>
        <v>0</v>
      </c>
      <c r="X260" s="60">
        <f t="shared" si="126"/>
        <v>0</v>
      </c>
      <c r="Y260" s="60">
        <f t="shared" si="126"/>
        <v>0</v>
      </c>
      <c r="Z260" s="60">
        <f t="shared" si="126"/>
        <v>0</v>
      </c>
      <c r="AA260" s="60">
        <f t="shared" si="126"/>
        <v>0</v>
      </c>
      <c r="AB260" s="60">
        <f t="shared" si="126"/>
        <v>0</v>
      </c>
      <c r="AC260" s="60">
        <f t="shared" si="126"/>
        <v>0</v>
      </c>
    </row>
    <row r="261" spans="1:29" ht="17.25" customHeight="1"/>
    <row r="262" spans="1:29" ht="17.25" customHeight="1">
      <c r="A262" t="s">
        <v>46</v>
      </c>
      <c r="B262" s="136">
        <f>+C262</f>
        <v>0</v>
      </c>
      <c r="C262" s="136">
        <f>IF(C260=0,0,RATE(C263,C266,-C260)*12)</f>
        <v>0</v>
      </c>
      <c r="D262" s="136">
        <f t="shared" ref="D262:N262" si="127">IF(D260=0,0,RATE(D263,D266,-D260)*12)</f>
        <v>0</v>
      </c>
      <c r="E262" s="136">
        <f t="shared" si="127"/>
        <v>0</v>
      </c>
      <c r="F262" s="136">
        <f t="shared" si="127"/>
        <v>0</v>
      </c>
      <c r="G262" s="136">
        <f t="shared" si="127"/>
        <v>0</v>
      </c>
      <c r="H262" s="136">
        <f t="shared" si="127"/>
        <v>0</v>
      </c>
      <c r="I262" s="136">
        <f t="shared" si="127"/>
        <v>0</v>
      </c>
      <c r="J262" s="136">
        <f t="shared" si="127"/>
        <v>0</v>
      </c>
      <c r="K262" s="136">
        <f t="shared" si="127"/>
        <v>0</v>
      </c>
      <c r="L262" s="136">
        <f t="shared" si="127"/>
        <v>0</v>
      </c>
      <c r="M262" s="136">
        <f t="shared" si="127"/>
        <v>0</v>
      </c>
      <c r="N262" s="136">
        <f t="shared" si="127"/>
        <v>0</v>
      </c>
      <c r="P262" t="s">
        <v>46</v>
      </c>
      <c r="Q262" s="136">
        <f>+R262</f>
        <v>0</v>
      </c>
      <c r="R262" s="136">
        <f>IF(R260=0,0,RATE(R263,R266,-R260)*12)</f>
        <v>0</v>
      </c>
      <c r="S262" s="136">
        <f t="shared" ref="S262:AC262" si="128">IF(S260=0,0,RATE(S263,S266,-S260)*12)</f>
        <v>0</v>
      </c>
      <c r="T262" s="136">
        <f t="shared" si="128"/>
        <v>0</v>
      </c>
      <c r="U262" s="136">
        <f t="shared" si="128"/>
        <v>0</v>
      </c>
      <c r="V262" s="136">
        <f t="shared" si="128"/>
        <v>0</v>
      </c>
      <c r="W262" s="136">
        <f t="shared" si="128"/>
        <v>0</v>
      </c>
      <c r="X262" s="136">
        <f t="shared" si="128"/>
        <v>0</v>
      </c>
      <c r="Y262" s="136">
        <f t="shared" si="128"/>
        <v>0</v>
      </c>
      <c r="Z262" s="136">
        <f t="shared" si="128"/>
        <v>0</v>
      </c>
      <c r="AA262" s="136">
        <f t="shared" si="128"/>
        <v>0</v>
      </c>
      <c r="AB262" s="136">
        <f t="shared" si="128"/>
        <v>0</v>
      </c>
      <c r="AC262" s="136">
        <f t="shared" si="128"/>
        <v>0</v>
      </c>
    </row>
    <row r="263" spans="1:29" ht="17.25" customHeight="1">
      <c r="A263" t="s">
        <v>47</v>
      </c>
      <c r="B263" s="138">
        <v>36</v>
      </c>
      <c r="C263">
        <f>+B263</f>
        <v>36</v>
      </c>
      <c r="D263">
        <f t="shared" ref="D263:N263" si="129">+C263</f>
        <v>36</v>
      </c>
      <c r="E263">
        <f t="shared" si="129"/>
        <v>36</v>
      </c>
      <c r="F263">
        <f t="shared" si="129"/>
        <v>36</v>
      </c>
      <c r="G263">
        <f t="shared" si="129"/>
        <v>36</v>
      </c>
      <c r="H263">
        <f t="shared" si="129"/>
        <v>36</v>
      </c>
      <c r="I263">
        <f t="shared" si="129"/>
        <v>36</v>
      </c>
      <c r="J263">
        <f t="shared" si="129"/>
        <v>36</v>
      </c>
      <c r="K263">
        <f t="shared" si="129"/>
        <v>36</v>
      </c>
      <c r="L263">
        <f t="shared" si="129"/>
        <v>36</v>
      </c>
      <c r="M263">
        <f t="shared" si="129"/>
        <v>36</v>
      </c>
      <c r="N263">
        <f t="shared" si="129"/>
        <v>36</v>
      </c>
      <c r="P263" t="s">
        <v>47</v>
      </c>
      <c r="Q263" s="138">
        <v>36</v>
      </c>
      <c r="R263">
        <f>+Q263</f>
        <v>36</v>
      </c>
      <c r="S263">
        <f t="shared" ref="S263:AC263" si="130">+R263</f>
        <v>36</v>
      </c>
      <c r="T263">
        <f t="shared" si="130"/>
        <v>36</v>
      </c>
      <c r="U263">
        <f t="shared" si="130"/>
        <v>36</v>
      </c>
      <c r="V263">
        <f t="shared" si="130"/>
        <v>36</v>
      </c>
      <c r="W263">
        <f t="shared" si="130"/>
        <v>36</v>
      </c>
      <c r="X263">
        <f t="shared" si="130"/>
        <v>36</v>
      </c>
      <c r="Y263">
        <f t="shared" si="130"/>
        <v>36</v>
      </c>
      <c r="Z263">
        <f t="shared" si="130"/>
        <v>36</v>
      </c>
      <c r="AA263">
        <f t="shared" si="130"/>
        <v>36</v>
      </c>
      <c r="AB263">
        <f t="shared" si="130"/>
        <v>36</v>
      </c>
      <c r="AC263">
        <f t="shared" si="130"/>
        <v>36</v>
      </c>
    </row>
    <row r="264" spans="1:29" ht="17.25" customHeight="1">
      <c r="A264" t="s">
        <v>48</v>
      </c>
      <c r="B264" s="139">
        <v>3.5000000000000003E-2</v>
      </c>
      <c r="C264">
        <f>+B264</f>
        <v>3.5000000000000003E-2</v>
      </c>
      <c r="D264">
        <f t="shared" ref="D264:N264" si="131">+C264</f>
        <v>3.5000000000000003E-2</v>
      </c>
      <c r="E264">
        <f t="shared" si="131"/>
        <v>3.5000000000000003E-2</v>
      </c>
      <c r="F264">
        <f t="shared" si="131"/>
        <v>3.5000000000000003E-2</v>
      </c>
      <c r="G264">
        <f t="shared" si="131"/>
        <v>3.5000000000000003E-2</v>
      </c>
      <c r="H264">
        <f t="shared" si="131"/>
        <v>3.5000000000000003E-2</v>
      </c>
      <c r="I264">
        <f t="shared" si="131"/>
        <v>3.5000000000000003E-2</v>
      </c>
      <c r="J264">
        <f t="shared" si="131"/>
        <v>3.5000000000000003E-2</v>
      </c>
      <c r="K264">
        <f t="shared" si="131"/>
        <v>3.5000000000000003E-2</v>
      </c>
      <c r="L264">
        <f t="shared" si="131"/>
        <v>3.5000000000000003E-2</v>
      </c>
      <c r="M264">
        <f t="shared" si="131"/>
        <v>3.5000000000000003E-2</v>
      </c>
      <c r="N264">
        <f t="shared" si="131"/>
        <v>3.5000000000000003E-2</v>
      </c>
      <c r="P264" t="s">
        <v>48</v>
      </c>
      <c r="Q264" s="139">
        <v>3.6499999999999998E-2</v>
      </c>
      <c r="R264">
        <f>+Q264</f>
        <v>3.6499999999999998E-2</v>
      </c>
      <c r="S264">
        <f t="shared" ref="S264:AC264" si="132">+R264</f>
        <v>3.6499999999999998E-2</v>
      </c>
      <c r="T264">
        <f t="shared" si="132"/>
        <v>3.6499999999999998E-2</v>
      </c>
      <c r="U264">
        <f t="shared" si="132"/>
        <v>3.6499999999999998E-2</v>
      </c>
      <c r="V264">
        <f t="shared" si="132"/>
        <v>3.6499999999999998E-2</v>
      </c>
      <c r="W264">
        <f t="shared" si="132"/>
        <v>3.6499999999999998E-2</v>
      </c>
      <c r="X264">
        <f t="shared" si="132"/>
        <v>3.6499999999999998E-2</v>
      </c>
      <c r="Y264">
        <f t="shared" si="132"/>
        <v>3.6499999999999998E-2</v>
      </c>
      <c r="Z264">
        <f t="shared" si="132"/>
        <v>3.6499999999999998E-2</v>
      </c>
      <c r="AA264">
        <f t="shared" si="132"/>
        <v>3.6499999999999998E-2</v>
      </c>
      <c r="AB264">
        <f t="shared" si="132"/>
        <v>3.6499999999999998E-2</v>
      </c>
      <c r="AC264">
        <f t="shared" si="132"/>
        <v>3.6499999999999998E-2</v>
      </c>
    </row>
    <row r="265" spans="1:29" ht="17.25" customHeight="1"/>
    <row r="266" spans="1:29" ht="17.25" customHeight="1">
      <c r="A266" t="s">
        <v>95</v>
      </c>
      <c r="C266" s="137">
        <f>+C260*$B264</f>
        <v>0</v>
      </c>
      <c r="D266" s="137">
        <f t="shared" ref="D266:N266" si="133">+D260*$B264</f>
        <v>0</v>
      </c>
      <c r="E266" s="137">
        <f t="shared" si="133"/>
        <v>0</v>
      </c>
      <c r="F266" s="137">
        <f t="shared" si="133"/>
        <v>0</v>
      </c>
      <c r="G266" s="137">
        <f t="shared" si="133"/>
        <v>0</v>
      </c>
      <c r="H266" s="137">
        <f t="shared" si="133"/>
        <v>0</v>
      </c>
      <c r="I266" s="137">
        <f t="shared" si="133"/>
        <v>0</v>
      </c>
      <c r="J266" s="137">
        <f t="shared" si="133"/>
        <v>0</v>
      </c>
      <c r="K266" s="137">
        <f t="shared" si="133"/>
        <v>0</v>
      </c>
      <c r="L266" s="137">
        <f t="shared" si="133"/>
        <v>0</v>
      </c>
      <c r="M266" s="137">
        <f t="shared" si="133"/>
        <v>0</v>
      </c>
      <c r="N266" s="137">
        <f t="shared" si="133"/>
        <v>0</v>
      </c>
      <c r="P266" t="s">
        <v>95</v>
      </c>
      <c r="R266" s="137">
        <f>+R260*$B264</f>
        <v>0</v>
      </c>
      <c r="S266" s="137">
        <f t="shared" ref="S266:AC266" si="134">+S260*$B264</f>
        <v>0</v>
      </c>
      <c r="T266" s="137">
        <f t="shared" si="134"/>
        <v>0</v>
      </c>
      <c r="U266" s="137">
        <f t="shared" si="134"/>
        <v>0</v>
      </c>
      <c r="V266" s="137">
        <f t="shared" si="134"/>
        <v>0</v>
      </c>
      <c r="W266" s="137">
        <f t="shared" si="134"/>
        <v>0</v>
      </c>
      <c r="X266" s="137">
        <f t="shared" si="134"/>
        <v>0</v>
      </c>
      <c r="Y266" s="137">
        <f t="shared" si="134"/>
        <v>0</v>
      </c>
      <c r="Z266" s="137">
        <f t="shared" si="134"/>
        <v>0</v>
      </c>
      <c r="AA266" s="137">
        <f t="shared" si="134"/>
        <v>0</v>
      </c>
      <c r="AB266" s="137">
        <f t="shared" si="134"/>
        <v>0</v>
      </c>
      <c r="AC266" s="137">
        <f t="shared" si="134"/>
        <v>0</v>
      </c>
    </row>
    <row r="267" spans="1:29" ht="17.25" customHeight="1"/>
    <row r="268" spans="1:29" ht="17.25" customHeight="1">
      <c r="B268" s="51"/>
      <c r="Q268" s="51"/>
    </row>
  </sheetData>
  <phoneticPr fontId="0" type="noConversion"/>
  <pageMargins left="0.5" right="0.5" top="0.75" bottom="0.75" header="0.5" footer="0.5"/>
  <pageSetup scale="51" orientation="landscape" useFirstPageNumber="1"/>
  <headerFooter alignWithMargins="0">
    <oddFooter>&amp;R&amp;A  Page &amp;P</oddFooter>
  </headerFooter>
  <rowBreaks count="5" manualBreakCount="5">
    <brk id="39" max="16383" man="1"/>
    <brk id="86" max="16383" man="1"/>
    <brk id="115" max="16383" man="1"/>
    <brk id="163" max="16383" man="1"/>
    <brk id="216" max="14" man="1"/>
  </rowBreaks>
  <colBreaks count="1" manualBreakCount="1">
    <brk id="15" max="1048575" man="1"/>
  </colBreaks>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dimension ref="A1:R114"/>
  <sheetViews>
    <sheetView zoomScale="50" zoomScaleNormal="45" zoomScaleSheetLayoutView="35" zoomScalePageLayoutView="45" workbookViewId="0">
      <selection activeCell="N34" sqref="N34"/>
    </sheetView>
  </sheetViews>
  <sheetFormatPr baseColWidth="10" defaultColWidth="8.625" defaultRowHeight="18" outlineLevelRow="1" x14ac:dyDescent="0"/>
  <cols>
    <col min="1" max="1" width="23.5" customWidth="1"/>
    <col min="2" max="2" width="11.875" customWidth="1"/>
    <col min="3" max="3" width="14.125" style="105" customWidth="1"/>
    <col min="4" max="4" width="14.125" style="106" customWidth="1"/>
    <col min="5" max="5" width="14.125" style="107" customWidth="1"/>
    <col min="6" max="7" width="14.5" style="107" customWidth="1"/>
    <col min="8" max="8" width="8.625" style="24"/>
    <col min="9" max="9" width="12" style="24" bestFit="1" customWidth="1"/>
    <col min="10" max="10" width="9" style="24" bestFit="1" customWidth="1"/>
    <col min="11" max="13" width="8.625" style="24"/>
  </cols>
  <sheetData>
    <row r="1" spans="1:18">
      <c r="A1" s="23" t="str">
        <f>+Cover!A22</f>
        <v>School Name</v>
      </c>
      <c r="E1" s="253"/>
      <c r="G1" s="253" t="str">
        <f>Cover!A25</f>
        <v>Draft 1.0</v>
      </c>
    </row>
    <row r="2" spans="1:18" ht="21">
      <c r="A2" s="19" t="s">
        <v>86</v>
      </c>
    </row>
    <row r="3" spans="1:18">
      <c r="A3" s="24" t="s">
        <v>101</v>
      </c>
    </row>
    <row r="4" spans="1:18">
      <c r="A4" s="24"/>
    </row>
    <row r="5" spans="1:18">
      <c r="B5" s="108"/>
      <c r="C5" s="218" t="s">
        <v>100</v>
      </c>
      <c r="D5" s="218" t="s">
        <v>100</v>
      </c>
      <c r="E5" s="218" t="s">
        <v>100</v>
      </c>
      <c r="F5" s="218" t="s">
        <v>100</v>
      </c>
      <c r="G5" s="218" t="s">
        <v>100</v>
      </c>
    </row>
    <row r="6" spans="1:18" ht="27" customHeight="1">
      <c r="B6" s="108"/>
      <c r="C6" s="219">
        <v>1</v>
      </c>
      <c r="D6" s="219">
        <v>2</v>
      </c>
      <c r="E6" s="219">
        <v>3</v>
      </c>
      <c r="F6" s="219">
        <v>4</v>
      </c>
      <c r="G6" s="219">
        <v>5</v>
      </c>
      <c r="R6" s="43"/>
    </row>
    <row r="7" spans="1:18">
      <c r="B7" s="498"/>
    </row>
    <row r="8" spans="1:18" outlineLevel="1">
      <c r="A8" s="109" t="s">
        <v>7</v>
      </c>
      <c r="B8" s="109"/>
      <c r="C8" s="110"/>
      <c r="D8" s="111"/>
      <c r="E8" s="112"/>
      <c r="F8" s="112"/>
      <c r="G8" s="112"/>
    </row>
    <row r="9" spans="1:18" ht="17.25" customHeight="1" outlineLevel="1">
      <c r="A9" s="113" t="str">
        <f>+Financials!A9</f>
        <v>Grade 1</v>
      </c>
      <c r="B9" s="113"/>
      <c r="C9" s="114">
        <f>+Financials!O9</f>
        <v>63500</v>
      </c>
      <c r="D9" s="106">
        <f>+Financials!AD9</f>
        <v>63500</v>
      </c>
      <c r="E9" s="106">
        <f t="shared" ref="E9:G14" si="0">IF(E$19&lt;1,"",+(D9/D$19)*E$19)</f>
        <v>60670.997557423478</v>
      </c>
      <c r="F9" s="106">
        <f t="shared" si="0"/>
        <v>57968.030623824983</v>
      </c>
      <c r="G9" s="106">
        <f t="shared" si="0"/>
        <v>55385.484163570625</v>
      </c>
    </row>
    <row r="10" spans="1:18" ht="17.25" customHeight="1" outlineLevel="1">
      <c r="A10" s="113" t="str">
        <f>+Financials!A10</f>
        <v>Grade 2</v>
      </c>
      <c r="B10" s="113"/>
      <c r="C10" s="114">
        <f>+Financials!O10</f>
        <v>63500</v>
      </c>
      <c r="D10" s="106">
        <f>+Financials!AD10</f>
        <v>63500</v>
      </c>
      <c r="E10" s="106">
        <f t="shared" si="0"/>
        <v>60670.997557423478</v>
      </c>
      <c r="F10" s="106">
        <f t="shared" si="0"/>
        <v>57968.030623824983</v>
      </c>
      <c r="G10" s="106">
        <f t="shared" si="0"/>
        <v>55385.484163570625</v>
      </c>
    </row>
    <row r="11" spans="1:18" ht="17.25" customHeight="1" outlineLevel="1">
      <c r="A11" s="113" t="str">
        <f>+Financials!A11</f>
        <v>Grade 3</v>
      </c>
      <c r="B11" s="113"/>
      <c r="C11" s="114">
        <f>+Financials!O11</f>
        <v>63500</v>
      </c>
      <c r="D11" s="106">
        <f>+Financials!AD11</f>
        <v>63500</v>
      </c>
      <c r="E11" s="106">
        <f t="shared" si="0"/>
        <v>60670.997557423478</v>
      </c>
      <c r="F11" s="106">
        <f t="shared" si="0"/>
        <v>57968.030623824983</v>
      </c>
      <c r="G11" s="106">
        <f t="shared" si="0"/>
        <v>55385.484163570625</v>
      </c>
    </row>
    <row r="12" spans="1:18" ht="17.25" customHeight="1" outlineLevel="1">
      <c r="A12" s="113" t="str">
        <f>+Financials!A12</f>
        <v>Grade 4</v>
      </c>
      <c r="B12" s="113"/>
      <c r="C12" s="114">
        <f>+Financials!O12</f>
        <v>63500</v>
      </c>
      <c r="D12" s="106">
        <f>+Financials!AD12</f>
        <v>63500</v>
      </c>
      <c r="E12" s="106">
        <f t="shared" si="0"/>
        <v>60670.997557423478</v>
      </c>
      <c r="F12" s="106">
        <f t="shared" si="0"/>
        <v>57968.030623824983</v>
      </c>
      <c r="G12" s="106">
        <f t="shared" si="0"/>
        <v>55385.484163570625</v>
      </c>
    </row>
    <row r="13" spans="1:18" outlineLevel="1">
      <c r="A13" s="113" t="str">
        <f>+Financials!A13</f>
        <v>Grade 5</v>
      </c>
      <c r="B13" s="113"/>
      <c r="C13" s="114">
        <f>+Financials!O13</f>
        <v>47625</v>
      </c>
      <c r="D13" s="106">
        <f>+Financials!AD13</f>
        <v>47625</v>
      </c>
      <c r="E13" s="106">
        <f t="shared" si="0"/>
        <v>45503.248168067614</v>
      </c>
      <c r="F13" s="106">
        <f t="shared" si="0"/>
        <v>43476.022967868739</v>
      </c>
      <c r="G13" s="106">
        <f t="shared" si="0"/>
        <v>41539.113122677976</v>
      </c>
    </row>
    <row r="14" spans="1:18" outlineLevel="1">
      <c r="A14" s="113" t="str">
        <f>+Financials!A14</f>
        <v>Grade 6</v>
      </c>
      <c r="B14" s="113"/>
      <c r="C14" s="114">
        <f>+Financials!O14</f>
        <v>47625</v>
      </c>
      <c r="D14" s="106">
        <f>+Financials!AD14</f>
        <v>47625</v>
      </c>
      <c r="E14" s="106">
        <f t="shared" si="0"/>
        <v>45503.248168067614</v>
      </c>
      <c r="F14" s="106">
        <f t="shared" si="0"/>
        <v>43476.022967868739</v>
      </c>
      <c r="G14" s="106">
        <f t="shared" si="0"/>
        <v>41539.113122677976</v>
      </c>
    </row>
    <row r="15" spans="1:18" outlineLevel="1">
      <c r="A15" s="113" t="str">
        <f>+Financials!A15</f>
        <v>Grade 7</v>
      </c>
      <c r="B15" s="113"/>
      <c r="C15" s="114">
        <f>+Financials!O15</f>
        <v>47625</v>
      </c>
      <c r="D15" s="106">
        <f>+Financials!AD15</f>
        <v>31750</v>
      </c>
      <c r="E15" s="106">
        <f>IF(E$19&lt;1,"",+(D15/D$19)*E$19)</f>
        <v>30335.498778711739</v>
      </c>
      <c r="F15" s="106">
        <f>IF(F$19&lt;1,"",+(E15/E$19)*F$19)</f>
        <v>28984.015311912492</v>
      </c>
      <c r="G15" s="106">
        <f>IF(G$19&lt;1,"",+(F15/F$19)*G$19)</f>
        <v>27692.742081785313</v>
      </c>
    </row>
    <row r="16" spans="1:18" outlineLevel="1">
      <c r="A16" s="113" t="str">
        <f>+Financials!A16</f>
        <v>Grade 8</v>
      </c>
      <c r="B16" s="113"/>
      <c r="C16" s="114">
        <f>+Financials!O16</f>
        <v>31750</v>
      </c>
      <c r="D16" s="106">
        <f>+Financials!AD16</f>
        <v>31750</v>
      </c>
      <c r="E16" s="106">
        <f t="shared" ref="E16:G18" si="1">IF(E$19&lt;1,"",+(D16/D$19)*E$19)</f>
        <v>30335.498778711739</v>
      </c>
      <c r="F16" s="106">
        <f t="shared" si="1"/>
        <v>28984.015311912492</v>
      </c>
      <c r="G16" s="106">
        <f t="shared" si="1"/>
        <v>27692.742081785313</v>
      </c>
    </row>
    <row r="17" spans="1:10" outlineLevel="1">
      <c r="A17" s="113" t="str">
        <f>+Financials!A17</f>
        <v>Program and Other Revenue</v>
      </c>
      <c r="B17" s="113"/>
      <c r="C17" s="114">
        <f>+Financials!O17</f>
        <v>7390</v>
      </c>
      <c r="D17" s="106">
        <f>+Financials!AD17</f>
        <v>3840</v>
      </c>
      <c r="E17" s="106">
        <f t="shared" si="1"/>
        <v>3668.9233168583651</v>
      </c>
      <c r="F17" s="106">
        <f t="shared" si="1"/>
        <v>3505.4683085903612</v>
      </c>
      <c r="G17" s="106">
        <f t="shared" si="1"/>
        <v>3349.2954202852161</v>
      </c>
    </row>
    <row r="18" spans="1:10" outlineLevel="1">
      <c r="A18" s="113" t="str">
        <f>+Financials!A18</f>
        <v>Other Revenue</v>
      </c>
      <c r="B18" s="113"/>
      <c r="C18" s="114">
        <f>+Financials!O18</f>
        <v>0</v>
      </c>
      <c r="D18" s="106">
        <f>+Financials!AD18</f>
        <v>0</v>
      </c>
      <c r="E18" s="106">
        <f t="shared" si="1"/>
        <v>0</v>
      </c>
      <c r="F18" s="106">
        <f t="shared" si="1"/>
        <v>0</v>
      </c>
      <c r="G18" s="106">
        <f t="shared" si="1"/>
        <v>0</v>
      </c>
    </row>
    <row r="19" spans="1:10">
      <c r="A19" s="163" t="s">
        <v>87</v>
      </c>
      <c r="B19" s="163"/>
      <c r="C19" s="164">
        <f>SUM(C9:C18)</f>
        <v>436015</v>
      </c>
      <c r="D19" s="164">
        <f>SUM(D9:D18)</f>
        <v>416590</v>
      </c>
      <c r="E19" s="165">
        <f>+D19*(1+E20)</f>
        <v>398030.40744011098</v>
      </c>
      <c r="F19" s="165">
        <f>+E19*(1+F20)</f>
        <v>380297.66736345273</v>
      </c>
      <c r="G19" s="165">
        <f>+F19*(1+G20)</f>
        <v>363354.94248349429</v>
      </c>
    </row>
    <row r="20" spans="1:10">
      <c r="B20" s="109"/>
      <c r="C20" s="362"/>
      <c r="D20" s="363">
        <f>IF(D19=0,0,(D19-C19)/C19)</f>
        <v>-4.4551219568134126E-2</v>
      </c>
      <c r="E20" s="364">
        <f>+D20</f>
        <v>-4.4551219568134126E-2</v>
      </c>
      <c r="F20" s="364">
        <f>+E20</f>
        <v>-4.4551219568134126E-2</v>
      </c>
      <c r="G20" s="364">
        <f>+F20</f>
        <v>-4.4551219568134126E-2</v>
      </c>
    </row>
    <row r="21" spans="1:10">
      <c r="A21" s="109"/>
      <c r="B21" s="118"/>
      <c r="C21" s="110"/>
      <c r="D21" s="111"/>
      <c r="E21" s="111"/>
      <c r="F21" s="111"/>
      <c r="G21" s="111"/>
    </row>
    <row r="22" spans="1:10" ht="18" customHeight="1">
      <c r="A22" s="109" t="s">
        <v>9</v>
      </c>
      <c r="B22" s="118"/>
      <c r="C22" s="243"/>
      <c r="D22" s="111"/>
      <c r="E22" s="111"/>
      <c r="F22" s="111"/>
      <c r="G22" s="111"/>
    </row>
    <row r="23" spans="1:10">
      <c r="A23" s="118" t="s">
        <v>53</v>
      </c>
      <c r="B23" s="118"/>
      <c r="C23" s="120">
        <f>+Financials!O29</f>
        <v>431073.66666666663</v>
      </c>
      <c r="D23" s="120">
        <f>+Financials!AD29</f>
        <v>433100</v>
      </c>
      <c r="E23" s="120">
        <f>+E19*E24</f>
        <v>413804.86680504109</v>
      </c>
      <c r="F23" s="120">
        <f>+F19*F24</f>
        <v>395369.35532564722</v>
      </c>
      <c r="G23" s="120">
        <f>+G19*G24</f>
        <v>377755.16836602264</v>
      </c>
      <c r="H23"/>
      <c r="I23"/>
      <c r="J23"/>
    </row>
    <row r="24" spans="1:10">
      <c r="A24" s="167"/>
      <c r="B24" s="117"/>
      <c r="C24" s="360">
        <f>IF(C19&gt;0,+C23/C19,0)</f>
        <v>0.98866705656150966</v>
      </c>
      <c r="D24" s="360">
        <f>IF(D19&gt;0,+D23/D19,0)</f>
        <v>1.0396312921577571</v>
      </c>
      <c r="E24" s="361">
        <f>+D24</f>
        <v>1.0396312921577571</v>
      </c>
      <c r="F24" s="361">
        <f>+E24</f>
        <v>1.0396312921577571</v>
      </c>
      <c r="G24" s="361">
        <f>+F24</f>
        <v>1.0396312921577571</v>
      </c>
      <c r="H24" s="80"/>
      <c r="I24"/>
      <c r="J24"/>
    </row>
    <row r="25" spans="1:10">
      <c r="A25" s="166" t="s">
        <v>90</v>
      </c>
      <c r="B25" s="117"/>
      <c r="C25" s="115">
        <f>+C19-C23</f>
        <v>4941.3333333333721</v>
      </c>
      <c r="D25" s="115">
        <f>+D19-D23</f>
        <v>-16510</v>
      </c>
      <c r="E25" s="115">
        <f>+E19-E23</f>
        <v>-15774.45936493011</v>
      </c>
      <c r="F25" s="115">
        <f>+F19-F23</f>
        <v>-15071.687962194497</v>
      </c>
      <c r="G25" s="115">
        <f>+G19-G23</f>
        <v>-14400.22588252835</v>
      </c>
    </row>
    <row r="26" spans="1:10">
      <c r="A26" s="155" t="s">
        <v>120</v>
      </c>
      <c r="B26" s="155"/>
      <c r="C26" s="308">
        <f>IF(C19&lt;1,0,+C25/C19)</f>
        <v>1.1332943438490355E-2</v>
      </c>
      <c r="D26" s="308">
        <f>IF(D19&lt;1,0,+D25/D19)</f>
        <v>-3.9631292157757028E-2</v>
      </c>
      <c r="E26" s="308">
        <f>IF(E19&lt;1,0,+E25/E19)</f>
        <v>-3.9631292157757042E-2</v>
      </c>
      <c r="F26" s="308">
        <f>IF(F19&lt;1,0,+F25/F19)</f>
        <v>-3.9631292157757035E-2</v>
      </c>
      <c r="G26" s="308">
        <f>IF(G19&lt;1,0,+G25/G19)</f>
        <v>-3.9631292157756993E-2</v>
      </c>
    </row>
    <row r="27" spans="1:10">
      <c r="A27" s="119"/>
      <c r="B27" s="309"/>
      <c r="C27" s="110"/>
      <c r="D27" s="111"/>
      <c r="E27" s="120"/>
      <c r="F27" s="120"/>
      <c r="G27" s="120"/>
    </row>
    <row r="28" spans="1:10">
      <c r="A28" s="119" t="s">
        <v>14</v>
      </c>
      <c r="B28" s="414">
        <f>+Financials!B35</f>
        <v>0</v>
      </c>
      <c r="C28" s="110">
        <f>+Financials!O35</f>
        <v>0</v>
      </c>
      <c r="D28" s="110">
        <f>+Financials!AD35</f>
        <v>0</v>
      </c>
      <c r="E28" s="110">
        <f>+D44*$B28</f>
        <v>0</v>
      </c>
      <c r="F28" s="110">
        <f ca="1">+E44*$B28</f>
        <v>0</v>
      </c>
      <c r="G28" s="110">
        <f ca="1">+F44*$B28</f>
        <v>0</v>
      </c>
    </row>
    <row r="29" spans="1:10">
      <c r="A29" s="119" t="s">
        <v>13</v>
      </c>
      <c r="B29" s="268"/>
      <c r="C29" s="110">
        <f>+Financials!O34</f>
        <v>0</v>
      </c>
      <c r="D29" s="110">
        <f>+Financials!AD34</f>
        <v>0</v>
      </c>
      <c r="E29" s="110">
        <f>IF(E54&lt;1,0,D29*(1+(D54/E54)))</f>
        <v>0</v>
      </c>
      <c r="F29" s="110">
        <f>IF(F54&lt;1,0,E29*(1+(E54/F54)))</f>
        <v>0</v>
      </c>
      <c r="G29" s="110">
        <f>IF(G54&lt;1,0,F29*(1+(F54/G54)))</f>
        <v>0</v>
      </c>
    </row>
    <row r="30" spans="1:10">
      <c r="A30" s="49" t="s">
        <v>11</v>
      </c>
      <c r="B30" s="121"/>
      <c r="C30" s="122">
        <f>+Financials!O36</f>
        <v>0</v>
      </c>
      <c r="D30" s="122">
        <f>+Financials!AD36</f>
        <v>0</v>
      </c>
      <c r="E30" s="260">
        <f>+D30</f>
        <v>0</v>
      </c>
      <c r="F30" s="260">
        <f>+E30</f>
        <v>0</v>
      </c>
      <c r="G30" s="260">
        <f>+F30</f>
        <v>0</v>
      </c>
    </row>
    <row r="31" spans="1:10" ht="27.75" customHeight="1">
      <c r="A31" s="580" t="s">
        <v>119</v>
      </c>
      <c r="B31" s="581"/>
      <c r="C31" s="582">
        <f>+C25+C28-C29-C30</f>
        <v>4941.3333333333721</v>
      </c>
      <c r="D31" s="582">
        <f>+D25+D28-D29-D30</f>
        <v>-16510</v>
      </c>
      <c r="E31" s="582">
        <f>+E25+E28-E29-E30</f>
        <v>-15774.45936493011</v>
      </c>
      <c r="F31" s="582">
        <f ca="1">+F25+F28-F29-F30</f>
        <v>-15071.687962194497</v>
      </c>
      <c r="G31" s="582">
        <f ca="1">+G25+G28-G29-G30</f>
        <v>-14400.22588252835</v>
      </c>
    </row>
    <row r="32" spans="1:10" ht="27.75" customHeight="1">
      <c r="A32" s="170" t="s">
        <v>121</v>
      </c>
      <c r="B32" s="169"/>
      <c r="C32" s="220">
        <f>IF(C19&gt;0,+C31/C19,0)</f>
        <v>1.1332943438490355E-2</v>
      </c>
      <c r="D32" s="220">
        <f>IF(D19&gt;0,+D31/D19,0)</f>
        <v>-3.9631292157757028E-2</v>
      </c>
      <c r="E32" s="220">
        <f>IF(E19&gt;0,+E31/E19,0)</f>
        <v>-3.9631292157757042E-2</v>
      </c>
      <c r="F32" s="220">
        <f ca="1">IF(F19&gt;0,+F31/F19,0)</f>
        <v>-3.9631292157757035E-2</v>
      </c>
      <c r="G32" s="220">
        <f ca="1">IF(G19&gt;0,+G31/G19,0)</f>
        <v>-3.9631292157756993E-2</v>
      </c>
    </row>
    <row r="33" spans="1:7" ht="19.5" customHeight="1">
      <c r="A33" s="168" t="s">
        <v>91</v>
      </c>
      <c r="B33" s="169"/>
      <c r="C33" s="115">
        <f>+C31</f>
        <v>4941.3333333333721</v>
      </c>
      <c r="D33" s="116">
        <f>+D31+C33</f>
        <v>-11568.666666666628</v>
      </c>
      <c r="E33" s="116">
        <f>+E31+D33</f>
        <v>-27343.126031596737</v>
      </c>
      <c r="F33" s="116">
        <f ca="1">+F31+E33</f>
        <v>-42414.813993791235</v>
      </c>
      <c r="G33" s="116">
        <f ca="1">+G31+F33</f>
        <v>-56815.039876319584</v>
      </c>
    </row>
    <row r="35" spans="1:7">
      <c r="A35" s="23" t="str">
        <f>+A1</f>
        <v>School Name</v>
      </c>
      <c r="G35" s="253" t="str">
        <f>$G$1</f>
        <v>Draft 1.0</v>
      </c>
    </row>
    <row r="36" spans="1:7" ht="21">
      <c r="A36" s="19" t="s">
        <v>135</v>
      </c>
    </row>
    <row r="37" spans="1:7">
      <c r="A37" s="58" t="str">
        <f>+A3</f>
        <v>(Dollars)</v>
      </c>
    </row>
    <row r="38" spans="1:7" ht="21">
      <c r="A38" s="19"/>
    </row>
    <row r="39" spans="1:7">
      <c r="B39" s="315" t="s">
        <v>113</v>
      </c>
      <c r="C39" s="175" t="str">
        <f t="shared" ref="C39:G40" si="2">+C5</f>
        <v>Year</v>
      </c>
      <c r="D39" s="175" t="str">
        <f t="shared" si="2"/>
        <v>Year</v>
      </c>
      <c r="E39" s="175" t="str">
        <f t="shared" si="2"/>
        <v>Year</v>
      </c>
      <c r="F39" s="175" t="str">
        <f t="shared" si="2"/>
        <v>Year</v>
      </c>
      <c r="G39" s="175" t="str">
        <f t="shared" si="2"/>
        <v>Year</v>
      </c>
    </row>
    <row r="40" spans="1:7" ht="21" customHeight="1">
      <c r="A40" s="24"/>
      <c r="B40" s="316" t="s">
        <v>114</v>
      </c>
      <c r="C40" s="124">
        <f t="shared" si="2"/>
        <v>1</v>
      </c>
      <c r="D40" s="124">
        <f t="shared" si="2"/>
        <v>2</v>
      </c>
      <c r="E40" s="124">
        <f t="shared" si="2"/>
        <v>3</v>
      </c>
      <c r="F40" s="124">
        <f t="shared" si="2"/>
        <v>4</v>
      </c>
      <c r="G40" s="124">
        <f t="shared" si="2"/>
        <v>5</v>
      </c>
    </row>
    <row r="41" spans="1:7">
      <c r="A41" s="125" t="s">
        <v>16</v>
      </c>
      <c r="B41" s="24"/>
      <c r="C41" s="114"/>
    </row>
    <row r="42" spans="1:7" ht="23.25" customHeight="1">
      <c r="A42" s="24"/>
      <c r="B42" s="24"/>
      <c r="C42" s="114"/>
    </row>
    <row r="43" spans="1:7">
      <c r="A43" s="101" t="s">
        <v>19</v>
      </c>
      <c r="B43" s="24"/>
      <c r="C43" s="114"/>
      <c r="E43" s="114"/>
      <c r="F43" s="114"/>
      <c r="G43" s="114"/>
    </row>
    <row r="44" spans="1:7" ht="16.5" customHeight="1">
      <c r="A44" s="24" t="str">
        <f>+Financials!A49</f>
        <v>Cash</v>
      </c>
      <c r="B44" s="106">
        <f>+Financials!B49</f>
        <v>0</v>
      </c>
      <c r="C44" s="114">
        <f>+C113</f>
        <v>52442.583333333372</v>
      </c>
      <c r="D44" s="106">
        <f>+D113</f>
        <v>36043.833333333372</v>
      </c>
      <c r="E44" s="114">
        <f ca="1">+E113</f>
        <v>17330.640424942401</v>
      </c>
      <c r="F44" s="114">
        <f ca="1">+F113</f>
        <v>1525.0280060968853</v>
      </c>
      <c r="G44" s="114">
        <f ca="1">+G113</f>
        <v>-13576.425103467807</v>
      </c>
    </row>
    <row r="45" spans="1:7">
      <c r="A45" s="24" t="str">
        <f>+Financials!A50</f>
        <v>Deposits</v>
      </c>
      <c r="B45" s="106">
        <f>+Financials!B50</f>
        <v>0</v>
      </c>
      <c r="C45" s="114">
        <f>+Financials!N50</f>
        <v>1800</v>
      </c>
      <c r="D45" s="114">
        <f>+Financials!AC50</f>
        <v>1800</v>
      </c>
      <c r="E45" s="126">
        <f>+D45</f>
        <v>1800</v>
      </c>
      <c r="F45" s="126">
        <f>+E45</f>
        <v>1800</v>
      </c>
      <c r="G45" s="126">
        <f>+F45</f>
        <v>1800</v>
      </c>
    </row>
    <row r="46" spans="1:7">
      <c r="A46" s="24" t="str">
        <f>+Financials!A51</f>
        <v>Other</v>
      </c>
      <c r="B46" s="106">
        <f>+Financials!B51</f>
        <v>0</v>
      </c>
      <c r="C46" s="114"/>
      <c r="D46" s="114"/>
      <c r="E46" s="126"/>
      <c r="F46" s="126"/>
      <c r="G46" s="126"/>
    </row>
    <row r="47" spans="1:7">
      <c r="A47" s="171" t="s">
        <v>74</v>
      </c>
      <c r="B47" s="165">
        <f t="shared" ref="B47:G47" si="3">SUM(B44:B46)</f>
        <v>0</v>
      </c>
      <c r="C47" s="164">
        <f t="shared" si="3"/>
        <v>54242.583333333372</v>
      </c>
      <c r="D47" s="165">
        <f t="shared" si="3"/>
        <v>37843.833333333372</v>
      </c>
      <c r="E47" s="165">
        <f t="shared" ca="1" si="3"/>
        <v>19130.640424942401</v>
      </c>
      <c r="F47" s="164">
        <f t="shared" ca="1" si="3"/>
        <v>3325.0280060968853</v>
      </c>
      <c r="G47" s="164">
        <f t="shared" ca="1" si="3"/>
        <v>-11776.425103467807</v>
      </c>
    </row>
    <row r="48" spans="1:7">
      <c r="A48" s="28"/>
      <c r="B48" s="28"/>
      <c r="C48" s="120"/>
      <c r="D48" s="111"/>
      <c r="E48" s="112"/>
      <c r="F48" s="112"/>
      <c r="G48" s="112"/>
    </row>
    <row r="49" spans="1:7">
      <c r="A49" s="103" t="s">
        <v>21</v>
      </c>
      <c r="B49" s="28"/>
      <c r="C49" s="120"/>
      <c r="D49" s="111"/>
      <c r="E49" s="120"/>
      <c r="F49" s="120"/>
      <c r="G49" s="120"/>
    </row>
    <row r="50" spans="1:7">
      <c r="A50" s="24" t="str">
        <f>+Financials!A55</f>
        <v>Land</v>
      </c>
      <c r="B50" s="106">
        <f>+Financials!B55</f>
        <v>0</v>
      </c>
      <c r="C50" s="106">
        <f>+Financials!C55</f>
        <v>0</v>
      </c>
      <c r="D50" s="106">
        <f>+Financials!D55</f>
        <v>0</v>
      </c>
      <c r="E50" s="126">
        <f>+Financials!E55</f>
        <v>0</v>
      </c>
      <c r="F50" s="126">
        <f>+Financials!F55</f>
        <v>0</v>
      </c>
      <c r="G50" s="126">
        <f>+Financials!G55</f>
        <v>0</v>
      </c>
    </row>
    <row r="51" spans="1:7">
      <c r="A51" s="24" t="str">
        <f>+Financials!A56</f>
        <v>Buildings &amp; Improvements</v>
      </c>
      <c r="B51" s="106">
        <f>+Financials!B56</f>
        <v>0</v>
      </c>
      <c r="C51" s="106">
        <f>+Financials!N56</f>
        <v>0</v>
      </c>
      <c r="D51" s="106">
        <f>+Financials!AC56</f>
        <v>0</v>
      </c>
      <c r="E51" s="126">
        <f t="shared" ref="E51:G52" si="4">+D51</f>
        <v>0</v>
      </c>
      <c r="F51" s="126">
        <f t="shared" si="4"/>
        <v>0</v>
      </c>
      <c r="G51" s="126">
        <f t="shared" si="4"/>
        <v>0</v>
      </c>
    </row>
    <row r="52" spans="1:7">
      <c r="A52" s="24" t="str">
        <f>+Financials!A57</f>
        <v>Furniture &amp; Fixtures</v>
      </c>
      <c r="B52" s="106">
        <f>+Financials!B57</f>
        <v>0</v>
      </c>
      <c r="C52" s="106">
        <f>+Financials!N57</f>
        <v>0</v>
      </c>
      <c r="D52" s="106">
        <f>+Financials!AC57</f>
        <v>0</v>
      </c>
      <c r="E52" s="126">
        <f t="shared" si="4"/>
        <v>0</v>
      </c>
      <c r="F52" s="126">
        <f t="shared" si="4"/>
        <v>0</v>
      </c>
      <c r="G52" s="126">
        <f t="shared" si="4"/>
        <v>0</v>
      </c>
    </row>
    <row r="53" spans="1:7">
      <c r="A53" s="24" t="str">
        <f>+Financials!A58</f>
        <v>Accum. Depreciation</v>
      </c>
      <c r="B53" s="116">
        <f>+Financials!B58</f>
        <v>0</v>
      </c>
      <c r="C53" s="106">
        <f>+Financials!N58</f>
        <v>0</v>
      </c>
      <c r="D53" s="106">
        <f>+Financials!AC58</f>
        <v>0</v>
      </c>
      <c r="E53" s="106">
        <f>D53-E30</f>
        <v>0</v>
      </c>
      <c r="F53" s="106">
        <f>E53-F30</f>
        <v>0</v>
      </c>
      <c r="G53" s="106">
        <f>F53-G30</f>
        <v>0</v>
      </c>
    </row>
    <row r="54" spans="1:7">
      <c r="A54" s="171" t="s">
        <v>75</v>
      </c>
      <c r="B54" s="164">
        <f t="shared" ref="B54:G54" si="5">SUM(B50:B53)</f>
        <v>0</v>
      </c>
      <c r="C54" s="164">
        <f t="shared" si="5"/>
        <v>0</v>
      </c>
      <c r="D54" s="164">
        <f t="shared" si="5"/>
        <v>0</v>
      </c>
      <c r="E54" s="164">
        <f t="shared" si="5"/>
        <v>0</v>
      </c>
      <c r="F54" s="164">
        <f t="shared" si="5"/>
        <v>0</v>
      </c>
      <c r="G54" s="164">
        <f t="shared" si="5"/>
        <v>0</v>
      </c>
    </row>
    <row r="55" spans="1:7">
      <c r="A55" s="24"/>
      <c r="B55" s="24"/>
      <c r="C55" s="114"/>
    </row>
    <row r="56" spans="1:7" ht="19" thickBot="1">
      <c r="A56" s="127" t="s">
        <v>23</v>
      </c>
      <c r="B56" s="128">
        <f t="shared" ref="B56:G56" si="6">+B47+B54</f>
        <v>0</v>
      </c>
      <c r="C56" s="128">
        <f t="shared" si="6"/>
        <v>54242.583333333372</v>
      </c>
      <c r="D56" s="128">
        <f t="shared" si="6"/>
        <v>37843.833333333372</v>
      </c>
      <c r="E56" s="128">
        <f t="shared" ca="1" si="6"/>
        <v>19130.640424942401</v>
      </c>
      <c r="F56" s="128">
        <f t="shared" ca="1" si="6"/>
        <v>3325.0280060968853</v>
      </c>
      <c r="G56" s="128">
        <f t="shared" ca="1" si="6"/>
        <v>-11776.425103467807</v>
      </c>
    </row>
    <row r="57" spans="1:7" ht="19" thickTop="1">
      <c r="A57" s="24"/>
      <c r="B57" s="24"/>
      <c r="C57" s="114"/>
    </row>
    <row r="58" spans="1:7">
      <c r="A58" s="145"/>
      <c r="B58" s="24"/>
      <c r="C58" s="114"/>
    </row>
    <row r="59" spans="1:7">
      <c r="A59" s="125" t="s">
        <v>24</v>
      </c>
      <c r="B59" s="24"/>
      <c r="C59" s="114"/>
    </row>
    <row r="60" spans="1:7">
      <c r="A60" s="24" t="s">
        <v>25</v>
      </c>
      <c r="B60" s="24"/>
      <c r="C60" s="114"/>
      <c r="E60" s="114"/>
      <c r="F60" s="114"/>
      <c r="G60" s="114"/>
    </row>
    <row r="61" spans="1:7">
      <c r="A61" s="129" t="str">
        <f>+Financials!A66</f>
        <v>Accounts Payable (15 days)</v>
      </c>
      <c r="B61" s="106">
        <f>+Financials!B66</f>
        <v>0</v>
      </c>
      <c r="C61" s="114">
        <f>+Financials!N66</f>
        <v>19301.25</v>
      </c>
      <c r="D61" s="114">
        <f>+Financials!AC66</f>
        <v>19412.5</v>
      </c>
      <c r="E61" s="114">
        <f t="shared" ref="E61:G62" si="7">(E23/24)*(1+E20)</f>
        <v>16473.723138568632</v>
      </c>
      <c r="F61" s="114">
        <f t="shared" si="7"/>
        <v>15739.798681917613</v>
      </c>
      <c r="G61" s="114">
        <f t="shared" si="7"/>
        <v>15038.57145488127</v>
      </c>
    </row>
    <row r="62" spans="1:7">
      <c r="A62" s="129" t="str">
        <f>+Financials!A67</f>
        <v>Line of Credit</v>
      </c>
      <c r="B62" s="106">
        <f>+Financials!B67</f>
        <v>0</v>
      </c>
      <c r="C62" s="114">
        <f>+Financials!N67</f>
        <v>0</v>
      </c>
      <c r="D62" s="114">
        <f>+Financials!AC67</f>
        <v>0</v>
      </c>
      <c r="E62" s="114">
        <f t="shared" si="7"/>
        <v>4.3317970506573211E-2</v>
      </c>
      <c r="F62" s="114">
        <f t="shared" si="7"/>
        <v>4.3317970506573211E-2</v>
      </c>
      <c r="G62" s="114">
        <f t="shared" si="7"/>
        <v>4.3317970506573211E-2</v>
      </c>
    </row>
    <row r="63" spans="1:7">
      <c r="A63" s="129" t="str">
        <f>+Financials!A68</f>
        <v>Other</v>
      </c>
      <c r="B63" s="106">
        <f>+Financials!B68</f>
        <v>0</v>
      </c>
      <c r="C63" s="114">
        <f>+Financials!N68</f>
        <v>0</v>
      </c>
      <c r="D63" s="114">
        <f>+Financials!AC68</f>
        <v>0</v>
      </c>
      <c r="E63" s="114">
        <f>+D63</f>
        <v>0</v>
      </c>
      <c r="F63" s="114">
        <f>+E63</f>
        <v>0</v>
      </c>
      <c r="G63" s="114">
        <f>+F63</f>
        <v>0</v>
      </c>
    </row>
    <row r="64" spans="1:7">
      <c r="A64" s="171" t="s">
        <v>88</v>
      </c>
      <c r="B64" s="317">
        <f t="shared" ref="B64:G64" si="8">SUM(B61:B63)</f>
        <v>0</v>
      </c>
      <c r="C64" s="164">
        <f t="shared" si="8"/>
        <v>19301.25</v>
      </c>
      <c r="D64" s="164">
        <f t="shared" si="8"/>
        <v>19412.5</v>
      </c>
      <c r="E64" s="164">
        <f t="shared" si="8"/>
        <v>16473.766456539139</v>
      </c>
      <c r="F64" s="164">
        <f t="shared" si="8"/>
        <v>15739.84199988812</v>
      </c>
      <c r="G64" s="164">
        <f t="shared" si="8"/>
        <v>15038.614772851777</v>
      </c>
    </row>
    <row r="65" spans="1:10">
      <c r="A65" s="28"/>
      <c r="B65" s="28"/>
      <c r="C65" s="120"/>
      <c r="D65" s="120"/>
      <c r="E65" s="112"/>
      <c r="F65" s="112"/>
      <c r="G65" s="112"/>
    </row>
    <row r="66" spans="1:10">
      <c r="A66" s="28" t="s">
        <v>76</v>
      </c>
      <c r="B66" s="28"/>
      <c r="C66" s="144"/>
      <c r="D66" s="111"/>
      <c r="E66" s="112"/>
      <c r="F66" s="112"/>
      <c r="G66" s="112"/>
    </row>
    <row r="67" spans="1:10">
      <c r="A67" s="28" t="str">
        <f>+Financials!A72</f>
        <v>Notes Payable</v>
      </c>
      <c r="B67" s="111">
        <f>+Financials!B72</f>
        <v>0</v>
      </c>
      <c r="C67" s="120">
        <f>+Financials!N72</f>
        <v>0</v>
      </c>
      <c r="D67" s="120">
        <f>+Financials!AC72</f>
        <v>0</v>
      </c>
      <c r="E67" s="291">
        <f>+D67</f>
        <v>0</v>
      </c>
      <c r="F67" s="291">
        <f>+E67</f>
        <v>0</v>
      </c>
      <c r="G67" s="291">
        <f>+F67</f>
        <v>0</v>
      </c>
    </row>
    <row r="68" spans="1:10">
      <c r="A68" s="28" t="str">
        <f>+Financials!A73</f>
        <v>Other</v>
      </c>
      <c r="B68" s="116">
        <f>+Financials!B73</f>
        <v>0</v>
      </c>
      <c r="C68" s="120">
        <f>+Financials!N73</f>
        <v>0</v>
      </c>
      <c r="D68" s="120">
        <f>+Financials!AC73</f>
        <v>0</v>
      </c>
      <c r="E68" s="126"/>
      <c r="F68" s="126"/>
      <c r="G68" s="126"/>
    </row>
    <row r="69" spans="1:10">
      <c r="A69" s="171" t="s">
        <v>89</v>
      </c>
      <c r="B69" s="317">
        <f t="shared" ref="B69:G69" si="9">SUM(B67:B68)</f>
        <v>0</v>
      </c>
      <c r="C69" s="164">
        <f t="shared" si="9"/>
        <v>0</v>
      </c>
      <c r="D69" s="164">
        <f t="shared" si="9"/>
        <v>0</v>
      </c>
      <c r="E69" s="164">
        <f t="shared" si="9"/>
        <v>0</v>
      </c>
      <c r="F69" s="164">
        <f t="shared" si="9"/>
        <v>0</v>
      </c>
      <c r="G69" s="164">
        <f t="shared" si="9"/>
        <v>0</v>
      </c>
    </row>
    <row r="70" spans="1:10">
      <c r="A70" s="28"/>
      <c r="B70" s="318"/>
      <c r="C70" s="120"/>
      <c r="D70" s="120"/>
      <c r="E70" s="120"/>
      <c r="F70" s="120"/>
      <c r="G70" s="120"/>
    </row>
    <row r="71" spans="1:10">
      <c r="A71" s="28" t="s">
        <v>29</v>
      </c>
      <c r="B71" s="318">
        <f t="shared" ref="B71:G71" si="10">+B64+B69</f>
        <v>0</v>
      </c>
      <c r="C71" s="318">
        <f t="shared" si="10"/>
        <v>19301.25</v>
      </c>
      <c r="D71" s="318">
        <f t="shared" si="10"/>
        <v>19412.5</v>
      </c>
      <c r="E71" s="318">
        <f t="shared" si="10"/>
        <v>16473.766456539139</v>
      </c>
      <c r="F71" s="318">
        <f t="shared" si="10"/>
        <v>15739.84199988812</v>
      </c>
      <c r="G71" s="318">
        <f t="shared" si="10"/>
        <v>15038.614772851777</v>
      </c>
    </row>
    <row r="72" spans="1:10">
      <c r="A72" s="28"/>
      <c r="B72" s="28"/>
      <c r="C72" s="120"/>
      <c r="D72" s="111"/>
      <c r="E72" s="120"/>
      <c r="F72" s="120"/>
      <c r="G72" s="120"/>
    </row>
    <row r="73" spans="1:10">
      <c r="A73" s="125" t="s">
        <v>30</v>
      </c>
      <c r="B73" s="24"/>
      <c r="C73" s="114"/>
    </row>
    <row r="74" spans="1:10">
      <c r="A74" s="24" t="str">
        <f>+Financials!A79</f>
        <v>Capital Stock</v>
      </c>
      <c r="B74" s="106">
        <f>+Financials!B79</f>
        <v>0</v>
      </c>
      <c r="C74" s="114">
        <f>+Financials!N79</f>
        <v>30000</v>
      </c>
      <c r="D74" s="114">
        <f>+Financials!AC79</f>
        <v>30000</v>
      </c>
      <c r="E74" s="114">
        <f ca="1">+E101+D74</f>
        <v>30000</v>
      </c>
      <c r="F74" s="114">
        <f ca="1">+F101+E74</f>
        <v>30000</v>
      </c>
      <c r="G74" s="114">
        <f ca="1">+G101+F74</f>
        <v>30000</v>
      </c>
    </row>
    <row r="75" spans="1:10">
      <c r="A75" s="24" t="s">
        <v>143</v>
      </c>
      <c r="B75" s="106">
        <f>+Financials!B80</f>
        <v>0</v>
      </c>
      <c r="C75" s="114">
        <f>+Financials!N80</f>
        <v>0</v>
      </c>
      <c r="D75" s="114">
        <f>+Financials!AC80</f>
        <v>0</v>
      </c>
      <c r="E75" s="126">
        <f>+D75</f>
        <v>0</v>
      </c>
      <c r="F75" s="126">
        <f>+E75</f>
        <v>0</v>
      </c>
      <c r="G75" s="126">
        <f>+F75</f>
        <v>0</v>
      </c>
    </row>
    <row r="76" spans="1:10">
      <c r="A76" s="24" t="str">
        <f>+Financials!A81</f>
        <v>Retained Earnings</v>
      </c>
      <c r="B76" s="106">
        <f>+Financials!B81</f>
        <v>0</v>
      </c>
      <c r="C76" s="114">
        <f>+Financials!N81</f>
        <v>0</v>
      </c>
      <c r="D76" s="114">
        <f>+Financials!AC81</f>
        <v>4941.333333333343</v>
      </c>
      <c r="E76" s="114">
        <f>+D76+D77</f>
        <v>-11568.666666666657</v>
      </c>
      <c r="F76" s="114">
        <f>+E76+E77</f>
        <v>-27343.126031596767</v>
      </c>
      <c r="G76" s="114">
        <f ca="1">+F76+F77</f>
        <v>-42414.813993791264</v>
      </c>
    </row>
    <row r="77" spans="1:10">
      <c r="A77" s="24" t="str">
        <f>+Financials!A82</f>
        <v>Net Income</v>
      </c>
      <c r="B77" s="116">
        <f>+Financials!B82</f>
        <v>0</v>
      </c>
      <c r="C77" s="114">
        <f>+Financials!N82</f>
        <v>4941.333333333343</v>
      </c>
      <c r="D77" s="114">
        <f>+Financials!AC82</f>
        <v>-16510</v>
      </c>
      <c r="E77" s="114">
        <f>+E31</f>
        <v>-15774.45936493011</v>
      </c>
      <c r="F77" s="114">
        <f ca="1">+F31</f>
        <v>-15071.687962194497</v>
      </c>
      <c r="G77" s="114">
        <f ca="1">+G31</f>
        <v>-14400.22588252835</v>
      </c>
    </row>
    <row r="78" spans="1:10">
      <c r="A78" s="171" t="s">
        <v>77</v>
      </c>
      <c r="B78" s="317">
        <f t="shared" ref="B78:G78" si="11">SUM(B74:B77)</f>
        <v>0</v>
      </c>
      <c r="C78" s="165">
        <f t="shared" si="11"/>
        <v>34941.333333333343</v>
      </c>
      <c r="D78" s="164">
        <f t="shared" si="11"/>
        <v>18431.333333333343</v>
      </c>
      <c r="E78" s="164">
        <f t="shared" ca="1" si="11"/>
        <v>2656.8739684032334</v>
      </c>
      <c r="F78" s="164">
        <f t="shared" ca="1" si="11"/>
        <v>-12414.813993791264</v>
      </c>
      <c r="G78" s="164">
        <f t="shared" ca="1" si="11"/>
        <v>-26815.039876319614</v>
      </c>
      <c r="J78" s="247"/>
    </row>
    <row r="79" spans="1:10">
      <c r="A79" s="123"/>
      <c r="B79" s="123"/>
      <c r="C79" s="116"/>
      <c r="D79" s="115"/>
      <c r="E79" s="115"/>
      <c r="F79" s="115"/>
      <c r="G79" s="115"/>
      <c r="J79" s="247"/>
    </row>
    <row r="80" spans="1:10" ht="19" thickBot="1">
      <c r="A80" s="172" t="s">
        <v>78</v>
      </c>
      <c r="B80" s="173">
        <f>+B64+B69+B78</f>
        <v>0</v>
      </c>
      <c r="C80" s="173">
        <f>+C64+C69+C78</f>
        <v>54242.583333333343</v>
      </c>
      <c r="D80" s="173">
        <f>+D64+D69+D78</f>
        <v>37843.833333333343</v>
      </c>
      <c r="E80" s="173">
        <f ca="1">+E71+E78</f>
        <v>19130.640424942372</v>
      </c>
      <c r="F80" s="173">
        <f ca="1">+F64+F69+F78</f>
        <v>3325.0280060968562</v>
      </c>
      <c r="G80" s="173">
        <f ca="1">+G64+G69+G78</f>
        <v>-11776.425103467836</v>
      </c>
      <c r="J80" s="247"/>
    </row>
    <row r="81" spans="1:10" s="104" customFormat="1" ht="19" thickTop="1">
      <c r="A81" s="99" t="s">
        <v>79</v>
      </c>
      <c r="B81" s="130">
        <f>+B56-B80</f>
        <v>0</v>
      </c>
      <c r="C81" s="130">
        <f>+C56-C80</f>
        <v>0</v>
      </c>
      <c r="D81" s="130">
        <f>+D56-D80</f>
        <v>0</v>
      </c>
      <c r="E81" s="130">
        <f ca="1">ROUND(E56-E80,0)</f>
        <v>0</v>
      </c>
      <c r="F81" s="130">
        <f ca="1">ROUND(F56-F80,0)</f>
        <v>0</v>
      </c>
      <c r="G81" s="130">
        <f ca="1">ROUND(G56-G80,0)</f>
        <v>0</v>
      </c>
      <c r="I81" s="24"/>
    </row>
    <row r="82" spans="1:10">
      <c r="A82" s="24"/>
      <c r="B82" s="24"/>
      <c r="C82" s="114"/>
    </row>
    <row r="83" spans="1:10">
      <c r="A83" s="23" t="str">
        <f>+A35</f>
        <v>School Name</v>
      </c>
      <c r="G83" s="253" t="str">
        <f>$G$1</f>
        <v>Draft 1.0</v>
      </c>
    </row>
    <row r="84" spans="1:10" ht="21">
      <c r="A84" s="19" t="s">
        <v>136</v>
      </c>
    </row>
    <row r="85" spans="1:10">
      <c r="A85" s="58" t="str">
        <f>+A3</f>
        <v>(Dollars)</v>
      </c>
    </row>
    <row r="86" spans="1:10">
      <c r="A86" s="58"/>
      <c r="C86" s="175"/>
      <c r="D86" s="175"/>
      <c r="E86" s="175"/>
      <c r="F86" s="175"/>
      <c r="G86" s="175"/>
    </row>
    <row r="87" spans="1:10">
      <c r="A87" s="58"/>
      <c r="C87" s="175"/>
      <c r="D87" s="175"/>
      <c r="E87" s="175"/>
      <c r="F87" s="175"/>
      <c r="G87" s="175"/>
    </row>
    <row r="88" spans="1:10">
      <c r="A88" s="58"/>
      <c r="C88" s="175" t="str">
        <f t="shared" ref="C88:G89" si="12">+C5</f>
        <v>Year</v>
      </c>
      <c r="D88" s="175" t="str">
        <f t="shared" si="12"/>
        <v>Year</v>
      </c>
      <c r="E88" s="175" t="str">
        <f t="shared" si="12"/>
        <v>Year</v>
      </c>
      <c r="F88" s="175" t="str">
        <f t="shared" si="12"/>
        <v>Year</v>
      </c>
      <c r="G88" s="175" t="str">
        <f t="shared" si="12"/>
        <v>Year</v>
      </c>
    </row>
    <row r="89" spans="1:10">
      <c r="A89" s="24"/>
      <c r="B89" s="24"/>
      <c r="C89" s="124">
        <f t="shared" si="12"/>
        <v>1</v>
      </c>
      <c r="D89" s="124">
        <f t="shared" si="12"/>
        <v>2</v>
      </c>
      <c r="E89" s="124">
        <f t="shared" si="12"/>
        <v>3</v>
      </c>
      <c r="F89" s="124">
        <f t="shared" si="12"/>
        <v>4</v>
      </c>
      <c r="G89" s="124">
        <f t="shared" si="12"/>
        <v>5</v>
      </c>
    </row>
    <row r="90" spans="1:10">
      <c r="A90" s="100"/>
      <c r="E90" s="114"/>
      <c r="F90" s="114"/>
      <c r="G90" s="114"/>
    </row>
    <row r="91" spans="1:10">
      <c r="A91" s="100"/>
      <c r="C91" s="114"/>
      <c r="E91" s="114"/>
      <c r="F91" s="114"/>
      <c r="G91" s="114"/>
    </row>
    <row r="92" spans="1:10">
      <c r="A92" s="131" t="s">
        <v>80</v>
      </c>
      <c r="B92" s="59"/>
      <c r="C92" s="114">
        <f>+C31</f>
        <v>4941.3333333333721</v>
      </c>
      <c r="D92" s="114">
        <f>+D31</f>
        <v>-16510</v>
      </c>
      <c r="E92" s="114">
        <f>+E31</f>
        <v>-15774.45936493011</v>
      </c>
      <c r="F92" s="114">
        <f ca="1">+F31</f>
        <v>-15071.687962194497</v>
      </c>
      <c r="G92" s="114">
        <f ca="1">+G31</f>
        <v>-14400.22588252835</v>
      </c>
      <c r="J92" s="247"/>
    </row>
    <row r="93" spans="1:10">
      <c r="A93" s="18"/>
      <c r="C93" s="114"/>
      <c r="E93" s="114"/>
      <c r="F93" s="114"/>
      <c r="G93" s="114"/>
    </row>
    <row r="94" spans="1:10">
      <c r="A94" s="18" t="s">
        <v>81</v>
      </c>
      <c r="C94" s="114">
        <f>+C30</f>
        <v>0</v>
      </c>
      <c r="D94" s="114">
        <f>+D30</f>
        <v>0</v>
      </c>
      <c r="E94" s="114">
        <f>+E30</f>
        <v>0</v>
      </c>
      <c r="F94" s="114">
        <f>+F30</f>
        <v>0</v>
      </c>
      <c r="G94" s="114">
        <f>+G30</f>
        <v>0</v>
      </c>
    </row>
    <row r="95" spans="1:10">
      <c r="A95" s="131"/>
      <c r="C95" s="114"/>
      <c r="E95" s="114"/>
      <c r="F95" s="114"/>
      <c r="G95" s="114"/>
    </row>
    <row r="96" spans="1:10">
      <c r="A96" s="20" t="s">
        <v>82</v>
      </c>
      <c r="C96" s="114"/>
      <c r="E96" s="114"/>
      <c r="F96" s="114"/>
      <c r="G96" s="114"/>
    </row>
    <row r="97" spans="1:7">
      <c r="A97" s="18" t="s">
        <v>60</v>
      </c>
      <c r="B97" s="114"/>
      <c r="C97" s="114">
        <f>-SUM(C45:C46)+SUM(B45:B46)</f>
        <v>-1800</v>
      </c>
      <c r="D97" s="114">
        <f>-SUM(D45:D46)+SUM(C45:C46)</f>
        <v>0</v>
      </c>
      <c r="E97" s="114">
        <f>-SUM(E45:E46)+SUM(D45:D46)</f>
        <v>0</v>
      </c>
      <c r="F97" s="114">
        <f>-SUM(F45:F46)+SUM(E45:E46)</f>
        <v>0</v>
      </c>
      <c r="G97" s="114">
        <f>-SUM(G45:G46)+SUM(F45:F46)</f>
        <v>0</v>
      </c>
    </row>
    <row r="98" spans="1:7">
      <c r="A98" s="18" t="s">
        <v>61</v>
      </c>
      <c r="B98" s="114"/>
      <c r="C98" s="114">
        <f>-SUM(C50:C52)+SUM(B50:B52)</f>
        <v>0</v>
      </c>
      <c r="D98" s="114">
        <f>-SUM(D50:D52)+SUM(C50:C52)</f>
        <v>0</v>
      </c>
      <c r="E98" s="114">
        <f>-SUM(E50:E52)+SUM(D50:D52)</f>
        <v>0</v>
      </c>
      <c r="F98" s="114">
        <f>-SUM(F50:F52)+SUM(E50:E52)</f>
        <v>0</v>
      </c>
      <c r="G98" s="114">
        <f>-SUM(G50:G52)+SUM(F50:F52)</f>
        <v>0</v>
      </c>
    </row>
    <row r="99" spans="1:7">
      <c r="A99" s="18" t="s">
        <v>62</v>
      </c>
      <c r="B99" s="114"/>
      <c r="C99" s="114">
        <f>+C64-B64</f>
        <v>19301.25</v>
      </c>
      <c r="D99" s="114">
        <f>+D64-C64</f>
        <v>111.25</v>
      </c>
      <c r="E99" s="114">
        <f>+E64-D64</f>
        <v>-2938.7335434608613</v>
      </c>
      <c r="F99" s="114">
        <f>+F64-E64</f>
        <v>-733.92445665101877</v>
      </c>
      <c r="G99" s="114">
        <f>+G64-F64</f>
        <v>-701.22722703634281</v>
      </c>
    </row>
    <row r="100" spans="1:7">
      <c r="A100" s="118" t="s">
        <v>73</v>
      </c>
      <c r="B100" s="120"/>
      <c r="C100" s="120">
        <f>+C69-B69</f>
        <v>0</v>
      </c>
      <c r="D100" s="120">
        <f>+D69-C69</f>
        <v>0</v>
      </c>
      <c r="E100" s="120">
        <f>+E69-D69</f>
        <v>0</v>
      </c>
      <c r="F100" s="120">
        <f>+F69-E69</f>
        <v>0</v>
      </c>
      <c r="G100" s="120">
        <f>+G69-F69</f>
        <v>0</v>
      </c>
    </row>
    <row r="101" spans="1:7">
      <c r="A101" s="18" t="s">
        <v>71</v>
      </c>
      <c r="B101" s="116"/>
      <c r="C101" s="116">
        <f>+SUM(C74:C74)-SUM(B74:B74)</f>
        <v>30000</v>
      </c>
      <c r="D101" s="116">
        <f>+SUM(D74:D74)-SUM(C74:C74)</f>
        <v>0</v>
      </c>
      <c r="E101" s="116">
        <f ca="1">+SUM(E74:E74)-SUM(D74:D74)</f>
        <v>0</v>
      </c>
      <c r="F101" s="116">
        <f ca="1">+SUM(F74:F74)-SUM(E74:E74)</f>
        <v>0</v>
      </c>
      <c r="G101" s="116"/>
    </row>
    <row r="102" spans="1:7">
      <c r="A102" s="154" t="s">
        <v>83</v>
      </c>
      <c r="B102" s="164"/>
      <c r="C102" s="164">
        <f>SUM(C92:C101)</f>
        <v>52442.583333333372</v>
      </c>
      <c r="D102" s="120">
        <f>SUM(D92:D101)</f>
        <v>-16398.75</v>
      </c>
      <c r="E102" s="120">
        <f ca="1">SUM(E92:E101)</f>
        <v>-18713.192908390971</v>
      </c>
      <c r="F102" s="120">
        <f ca="1">SUM(F92:F101)</f>
        <v>-15805.612418845516</v>
      </c>
      <c r="G102" s="120">
        <f ca="1">SUM(G92:G101)</f>
        <v>-15101.453109564693</v>
      </c>
    </row>
    <row r="103" spans="1:7">
      <c r="A103" s="119"/>
      <c r="B103" s="13"/>
      <c r="C103" s="120"/>
      <c r="D103" s="111"/>
      <c r="E103" s="120"/>
      <c r="F103" s="120"/>
      <c r="G103" s="120"/>
    </row>
    <row r="104" spans="1:7">
      <c r="A104" s="132"/>
      <c r="B104" s="39"/>
      <c r="C104" s="115"/>
      <c r="D104" s="116"/>
      <c r="E104" s="115"/>
      <c r="F104" s="115"/>
      <c r="G104" s="115"/>
    </row>
    <row r="105" spans="1:7">
      <c r="A105" s="174" t="s">
        <v>84</v>
      </c>
      <c r="B105" s="164"/>
      <c r="C105" s="164">
        <f>+C102</f>
        <v>52442.583333333372</v>
      </c>
      <c r="D105" s="164">
        <f>+D102</f>
        <v>-16398.75</v>
      </c>
      <c r="E105" s="164">
        <f ca="1">+E102</f>
        <v>-18713.192908390971</v>
      </c>
      <c r="F105" s="164">
        <f ca="1">+F102</f>
        <v>-15805.612418845516</v>
      </c>
      <c r="G105" s="164">
        <f ca="1">+G102</f>
        <v>-15101.453109564693</v>
      </c>
    </row>
    <row r="106" spans="1:7">
      <c r="A106" s="118"/>
      <c r="B106" s="13"/>
      <c r="C106" s="120"/>
      <c r="D106" s="111"/>
      <c r="E106" s="120"/>
      <c r="F106" s="120"/>
      <c r="G106" s="120"/>
    </row>
    <row r="107" spans="1:7">
      <c r="A107" s="18"/>
      <c r="C107" s="114"/>
      <c r="E107" s="114"/>
      <c r="F107" s="114"/>
      <c r="G107" s="114"/>
    </row>
    <row r="108" spans="1:7">
      <c r="A108" s="131" t="s">
        <v>39</v>
      </c>
      <c r="C108" s="120">
        <f>+Financials!B49</f>
        <v>0</v>
      </c>
      <c r="D108" s="106">
        <f>+C113</f>
        <v>52442.583333333372</v>
      </c>
      <c r="E108" s="114">
        <f>+D113</f>
        <v>36043.833333333372</v>
      </c>
      <c r="F108" s="114">
        <f ca="1">+E113</f>
        <v>17330.640424942401</v>
      </c>
      <c r="G108" s="114">
        <f ca="1">+F113</f>
        <v>1525.0280060968853</v>
      </c>
    </row>
    <row r="109" spans="1:7">
      <c r="A109" s="18"/>
      <c r="C109" s="114"/>
      <c r="E109" s="114"/>
      <c r="F109" s="114"/>
      <c r="G109" s="114"/>
    </row>
    <row r="110" spans="1:7">
      <c r="A110" s="23" t="s">
        <v>84</v>
      </c>
      <c r="B110" s="114"/>
      <c r="C110" s="114">
        <f>+C105</f>
        <v>52442.583333333372</v>
      </c>
      <c r="D110" s="106">
        <f>+D105</f>
        <v>-16398.75</v>
      </c>
      <c r="E110" s="114">
        <f ca="1">+E105</f>
        <v>-18713.192908390971</v>
      </c>
      <c r="F110" s="114">
        <f ca="1">+F105</f>
        <v>-15805.612418845516</v>
      </c>
      <c r="G110" s="114">
        <f ca="1">+G105</f>
        <v>-15101.453109564693</v>
      </c>
    </row>
    <row r="111" spans="1:7">
      <c r="A111" s="18"/>
      <c r="C111" s="114"/>
      <c r="E111" s="114"/>
      <c r="F111" s="114"/>
      <c r="G111" s="114"/>
    </row>
    <row r="112" spans="1:7">
      <c r="A112" s="133"/>
      <c r="B112" s="177"/>
      <c r="C112" s="178"/>
      <c r="D112" s="179"/>
      <c r="E112" s="178"/>
      <c r="F112" s="178"/>
      <c r="G112" s="272"/>
    </row>
    <row r="113" spans="1:7">
      <c r="A113" s="134" t="s">
        <v>85</v>
      </c>
      <c r="B113" s="135"/>
      <c r="C113" s="135">
        <f>+C108+C110</f>
        <v>52442.583333333372</v>
      </c>
      <c r="D113" s="135">
        <f>+D108+D110</f>
        <v>36043.833333333372</v>
      </c>
      <c r="E113" s="135">
        <f ca="1">+E108+E110</f>
        <v>17330.640424942401</v>
      </c>
      <c r="F113" s="135">
        <f ca="1">+F108+F110</f>
        <v>1525.0280060968853</v>
      </c>
      <c r="G113" s="273">
        <f ca="1">+G108+G110</f>
        <v>-13576.425103467807</v>
      </c>
    </row>
    <row r="114" spans="1:7">
      <c r="A114" s="133"/>
      <c r="B114" s="177"/>
      <c r="C114" s="178"/>
      <c r="D114" s="179"/>
      <c r="E114" s="178"/>
      <c r="F114" s="178"/>
      <c r="G114" s="272"/>
    </row>
  </sheetData>
  <phoneticPr fontId="0" type="noConversion"/>
  <pageMargins left="0.5" right="0.5" top="0.75" bottom="0.75" header="0.5" footer="0.5"/>
  <pageSetup scale="58" pageOrder="overThenDown" orientation="landscape" useFirstPageNumber="1"/>
  <headerFooter alignWithMargins="0">
    <oddFooter>&amp;R&amp;A  Page &amp;P</oddFooter>
  </headerFooter>
  <rowBreaks count="2" manualBreakCount="2">
    <brk id="34" max="6" man="1"/>
    <brk id="81" max="6" man="1"/>
  </rowBreaks>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Cover</vt:lpstr>
      <vt:lpstr>Staff &amp; Faculty</vt:lpstr>
      <vt:lpstr>Enrollment</vt:lpstr>
      <vt:lpstr>Program Budgets</vt:lpstr>
      <vt:lpstr>Expenses</vt:lpstr>
      <vt:lpstr>Equipment</vt:lpstr>
      <vt:lpstr>Financials</vt:lpstr>
      <vt:lpstr>5-Year</vt:lpstr>
    </vt:vector>
  </TitlesOfParts>
  <Manager>Ron Johnson  svcg@moscow.com</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Year Budget</dc:title>
  <dc:creator>Silicon Valley Consulting Group/ ACCS</dc:creator>
  <dc:description>Copyright 2005, Silicon Valley Consulting Group</dc:description>
  <cp:lastModifiedBy>Tom Spencer</cp:lastModifiedBy>
  <cp:lastPrinted>2015-10-31T16:12:31Z</cp:lastPrinted>
  <dcterms:created xsi:type="dcterms:W3CDTF">1999-04-02T23:42:55Z</dcterms:created>
  <dcterms:modified xsi:type="dcterms:W3CDTF">2015-11-09T17:36:03Z</dcterms:modified>
</cp:coreProperties>
</file>